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63\Desktop\ДЛЯ ОС\Документы для собрания\"/>
    </mc:Choice>
  </mc:AlternateContent>
  <xr:revisionPtr revIDLastSave="0" documentId="13_ncr:1_{DF6B5DBB-9029-422C-A059-0AFF8337C332}" xr6:coauthVersionLast="47" xr6:coauthVersionMax="47" xr10:uidLastSave="{00000000-0000-0000-0000-000000000000}"/>
  <bookViews>
    <workbookView xWindow="-120" yWindow="-120" windowWidth="29040" windowHeight="15840" tabRatio="689" xr2:uid="{00000000-000D-0000-FFFF-FFFF00000000}"/>
  </bookViews>
  <sheets>
    <sheet name="2024(+500)" sheetId="15" r:id="rId1"/>
  </sheets>
  <definedNames>
    <definedName name="_xlnm.Print_Titles" localSheetId="0">'2024(+500)'!$7:$7</definedName>
  </definedNames>
  <calcPr calcId="191029"/>
</workbook>
</file>

<file path=xl/calcChain.xml><?xml version="1.0" encoding="utf-8"?>
<calcChain xmlns="http://schemas.openxmlformats.org/spreadsheetml/2006/main">
  <c r="E33" i="15" l="1"/>
  <c r="E20" i="15"/>
  <c r="D32" i="15"/>
  <c r="D5" i="15"/>
  <c r="E5" i="15" s="1"/>
  <c r="E44" i="15"/>
  <c r="Y48" i="15"/>
  <c r="E42" i="15"/>
  <c r="E23" i="15"/>
  <c r="D18" i="15"/>
  <c r="E13" i="15"/>
  <c r="D22" i="15"/>
  <c r="D6" i="15" l="1"/>
  <c r="T29" i="15"/>
  <c r="P29" i="15"/>
  <c r="E29" i="15"/>
  <c r="T20" i="15"/>
  <c r="T46" i="15"/>
  <c r="P46" i="15"/>
  <c r="Q46" i="15" s="1"/>
  <c r="T45" i="15"/>
  <c r="P45" i="15"/>
  <c r="Q45" i="15" s="1"/>
  <c r="T44" i="15"/>
  <c r="P44" i="15"/>
  <c r="T43" i="15"/>
  <c r="P43" i="15"/>
  <c r="Q43" i="15" s="1"/>
  <c r="E41" i="15"/>
  <c r="E40" i="15"/>
  <c r="E39" i="15"/>
  <c r="E38" i="15"/>
  <c r="E37" i="15"/>
  <c r="E36" i="15"/>
  <c r="E35" i="15"/>
  <c r="T34" i="15"/>
  <c r="P34" i="15"/>
  <c r="T18" i="15"/>
  <c r="P18" i="15"/>
  <c r="Q18" i="15" s="1"/>
  <c r="E17" i="15"/>
  <c r="E27" i="15"/>
  <c r="T26" i="15"/>
  <c r="P26" i="15"/>
  <c r="E26" i="15"/>
  <c r="T25" i="15"/>
  <c r="P25" i="15"/>
  <c r="E25" i="15"/>
  <c r="T24" i="15"/>
  <c r="P24" i="15"/>
  <c r="Q24" i="15" s="1"/>
  <c r="T23" i="15"/>
  <c r="P23" i="15"/>
  <c r="Q23" i="15" s="1"/>
  <c r="T22" i="15"/>
  <c r="P22" i="15"/>
  <c r="Q22" i="15" s="1"/>
  <c r="T21" i="15"/>
  <c r="P21" i="15"/>
  <c r="Q21" i="15" s="1"/>
  <c r="D21" i="15"/>
  <c r="T16" i="15"/>
  <c r="P16" i="15"/>
  <c r="E16" i="15"/>
  <c r="E14" i="15" s="1"/>
  <c r="T15" i="15"/>
  <c r="P15" i="15"/>
  <c r="Q15" i="15" s="1"/>
  <c r="D15" i="15"/>
  <c r="T12" i="15"/>
  <c r="P12" i="15"/>
  <c r="Q12" i="15" s="1"/>
  <c r="T30" i="15"/>
  <c r="P30" i="15"/>
  <c r="Q30" i="15" s="1"/>
  <c r="T28" i="15"/>
  <c r="P28" i="15"/>
  <c r="E28" i="15"/>
  <c r="E10" i="15"/>
  <c r="T9" i="15"/>
  <c r="P9" i="15"/>
  <c r="E9" i="15"/>
  <c r="T5" i="15"/>
  <c r="N5" i="15"/>
  <c r="P5" i="15" s="1"/>
  <c r="E8" i="15" l="1"/>
  <c r="E48" i="15" s="1"/>
  <c r="Y47" i="15" s="1"/>
  <c r="E34" i="15"/>
  <c r="Q34" i="15" s="1"/>
  <c r="Q9" i="15"/>
  <c r="Q44" i="15"/>
  <c r="Q25" i="15"/>
  <c r="Q26" i="15"/>
  <c r="Q16" i="15"/>
  <c r="Q29" i="15"/>
  <c r="Q5" i="15"/>
  <c r="Q28" i="15"/>
  <c r="E6" i="15"/>
  <c r="W48" i="15" l="1"/>
</calcChain>
</file>

<file path=xl/sharedStrings.xml><?xml version="1.0" encoding="utf-8"?>
<sst xmlns="http://schemas.openxmlformats.org/spreadsheetml/2006/main" count="162" uniqueCount="137">
  <si>
    <t>1.1.</t>
  </si>
  <si>
    <t>ИТОГО ДОХОДЫ</t>
  </si>
  <si>
    <t>ИТОГО РАСХОДЫ</t>
  </si>
  <si>
    <t>Контролер</t>
  </si>
  <si>
    <t>1</t>
  </si>
  <si>
    <t>Доходная часть</t>
  </si>
  <si>
    <t>Расходная часть</t>
  </si>
  <si>
    <t>Оплата расходных материалов</t>
  </si>
  <si>
    <t>Текущая эксплуатация ВЗУ, очистных сооружений, КНС ливневой и хозяйственно-бытовой канализации</t>
  </si>
  <si>
    <t>Оплата мобильной связи</t>
  </si>
  <si>
    <t>Уборщица</t>
  </si>
  <si>
    <t>Налог на земли общего пользования</t>
  </si>
  <si>
    <t>Председатель</t>
  </si>
  <si>
    <t>Расчеты с оператором по обращению с твердыми коммунальными отходами на основании договора с этой организацией</t>
  </si>
  <si>
    <t>Договор с АО "Мособлгаз"</t>
  </si>
  <si>
    <t>Договор с АО "Мосэнергосбыт"</t>
  </si>
  <si>
    <t>Расходы, связанные с выплатой заработной платы лицам, с которыми заключены трудовые договоры</t>
  </si>
  <si>
    <t>Договор с ПАО "Сбербанк"</t>
  </si>
  <si>
    <t>2.3.</t>
  </si>
  <si>
    <t>2.4.</t>
  </si>
  <si>
    <t>2.7.</t>
  </si>
  <si>
    <t>Уплата налогов и сборов, связанных с деятельностью СНТ</t>
  </si>
  <si>
    <t>2.1</t>
  </si>
  <si>
    <t>2.1.2.</t>
  </si>
  <si>
    <t>2.1.3.</t>
  </si>
  <si>
    <t>2.2</t>
  </si>
  <si>
    <t>2.2.1.</t>
  </si>
  <si>
    <t>2.2.2.</t>
  </si>
  <si>
    <t>2.3.1.</t>
  </si>
  <si>
    <t>2.6.1</t>
  </si>
  <si>
    <t>2.6.2</t>
  </si>
  <si>
    <t>2.6.3</t>
  </si>
  <si>
    <t>2.6.4.</t>
  </si>
  <si>
    <t xml:space="preserve">Членские взносы членов СНТ - собственников земельных участков </t>
  </si>
  <si>
    <t>Справочно: сумма за месяц</t>
  </si>
  <si>
    <t>Налог на водопользование</t>
  </si>
  <si>
    <t>Председатель СНТ "Истринский плёс"  _______________________ Е.А.Стрельская</t>
  </si>
  <si>
    <t>Замена на время отпуска основных контролеров</t>
  </si>
  <si>
    <t>январь</t>
  </si>
  <si>
    <t>февраль</t>
  </si>
  <si>
    <t>март</t>
  </si>
  <si>
    <t>апрель</t>
  </si>
  <si>
    <t>май</t>
  </si>
  <si>
    <t>Итого за 1 кв 2023г.:</t>
  </si>
  <si>
    <t>Итого за 2 мес. 2023г.:</t>
  </si>
  <si>
    <t>сальдо на 31.03.2023:</t>
  </si>
  <si>
    <t>ао</t>
  </si>
  <si>
    <t>(рублей)</t>
  </si>
  <si>
    <t>Текущая эксплуатация трансформаторов высокого напряжения</t>
  </si>
  <si>
    <t xml:space="preserve">Расходы по договору с ООО "Комплект недвижимости"  </t>
  </si>
  <si>
    <t>"АДВЕНТИКА" Московская коллегия адвокатов</t>
  </si>
  <si>
    <t>ООО Экорегионсервис</t>
  </si>
  <si>
    <t>ООО Рузский РО</t>
  </si>
  <si>
    <t>Услуги по ведению бухгалтерского и налогового учета</t>
  </si>
  <si>
    <t>По фактическому расчету</t>
  </si>
  <si>
    <t>2.3.2.</t>
  </si>
  <si>
    <r>
      <t>Налоговые отчисления - взносы во внебюджетные фонды (</t>
    </r>
    <r>
      <rPr>
        <sz val="14"/>
        <color rgb="FF000000"/>
        <rFont val="Times New Roman"/>
        <family val="1"/>
        <charset val="204"/>
      </rPr>
      <t>30,2%</t>
    </r>
    <r>
      <rPr>
        <sz val="14"/>
        <color indexed="8"/>
        <rFont val="Times New Roman"/>
        <family val="1"/>
        <charset val="204"/>
      </rPr>
      <t>) на ФОТ</t>
    </r>
  </si>
  <si>
    <t xml:space="preserve">Резерв на непредвиденные расходы </t>
  </si>
  <si>
    <t>Почтовые расходы</t>
  </si>
  <si>
    <t>Расходы при использовании личного автотранспорта председателя (ГСМ) (оплата осуществляется по фактическим затратам с представлением чеков АЗС)</t>
  </si>
  <si>
    <t>Расходы для обеспечения условий труда контролеров  (оплата осуществляется по фактическим затратам)</t>
  </si>
  <si>
    <t>Ремонт оборудования, общего имущества</t>
  </si>
  <si>
    <t>Расходы аналогичны принятым по смете на  2023 г.</t>
  </si>
  <si>
    <t>Обслуживание территории поселка</t>
  </si>
  <si>
    <t>Комментарии</t>
  </si>
  <si>
    <t xml:space="preserve">Обоснование </t>
  </si>
  <si>
    <t>Сумма                     за 2024 г.</t>
  </si>
  <si>
    <t>По аналогии с 2023 годом</t>
  </si>
  <si>
    <t>По аналогии с 2022-2023 годами</t>
  </si>
  <si>
    <t>Обязательные расходы по Договору с ООО "НПЦ"Промэнерго"</t>
  </si>
  <si>
    <t>Расходы приняты  по фактическим расходам 2023 года</t>
  </si>
  <si>
    <t>Договор на обслуживание програмного продукта с ИП Васин от 2023 года</t>
  </si>
  <si>
    <t xml:space="preserve">Расходы по договору с самозанятым на ведение бух учета. </t>
  </si>
  <si>
    <t>Расходы по договору по тарифу 1123,14 руб/м3 (4,4м3*4раз/мес*5мес)</t>
  </si>
  <si>
    <t>ФИНАНСОВО-ЭКОНОМИЧЕСКОЕ ОБОСНОВАНИЕ РАСХОДОВ                              СНТ "ИСТРИНСКИЙ ПЛЁС"   НА 2024 ГОД</t>
  </si>
  <si>
    <t xml:space="preserve">Расходы приняы согласно  договора с АО "Мособлгаз" </t>
  </si>
  <si>
    <t>2.1.4.</t>
  </si>
  <si>
    <t>2.1.5.</t>
  </si>
  <si>
    <t>Расходы по договору с ООО "Экопромстрой" в сумме договора по смете 2023 г</t>
  </si>
  <si>
    <t>Ежеквартальный отбор анализов воды очистных сооружений. Стоимость в квартал аналогична стоимости 2023 г.</t>
  </si>
  <si>
    <t xml:space="preserve"> Необходимо приобрести  2 компрессора вихревой (очистные сооружения) в связи с выходом из строя.</t>
  </si>
  <si>
    <t>Включена стоимость компрессора вихревого для очистных 88200*2=176400 ( счет поставщика ООО"ВакТехнолоджи"). Обоснование необходимости замены в письме ООО "Экопромстрой" (см. материалы к собранию)</t>
  </si>
  <si>
    <t>Планируется вывоз по договору с мая по сентябрь. Необходимость обязательного использования  услуг регионального оператора обусловлена требованиями закона № 89-ФЗ от 24.06.1998 г.</t>
  </si>
  <si>
    <t xml:space="preserve">Объем расчитан по фактическим расходам   2023 года, с учетом увеличения тарифа и объема вывозимого мусора в течение года. </t>
  </si>
  <si>
    <t>Расходы по договору  тариф 1100руб*м3. Договор заключается для экономии средств на вывоз мусора за счет меньшего тарифа по сравнению с Рузским РО, с которым законодательство обязывает нас заключать договор на вывоз мусора.</t>
  </si>
  <si>
    <t>Уменьшение суммы по сравнению с 2023 годом  за счет исключения ставок коменданта, электрика, 2х рабочих, в связи с переходом в штат обслуживающей компании</t>
  </si>
  <si>
    <r>
      <t xml:space="preserve">Расходы единоразовые </t>
    </r>
    <r>
      <rPr>
        <u/>
        <sz val="14"/>
        <rFont val="Times New Roman"/>
        <family val="1"/>
        <charset val="204"/>
      </rPr>
      <t>на год</t>
    </r>
    <r>
      <rPr>
        <sz val="14"/>
        <rFont val="Times New Roman"/>
        <family val="1"/>
        <charset val="204"/>
      </rPr>
      <t xml:space="preserve"> по счету ООО "Астрал" и тарифу "Контур Диадок"</t>
    </r>
  </si>
  <si>
    <t>Расходы аналогичны принятым по смете на 2022-2023 г.г.</t>
  </si>
  <si>
    <t xml:space="preserve">Ставки по аналогии с 2022-2023 годами. Исключили ставку делопроизводителя в целях экономии денежных  средств, с возложением этих функций на председателя </t>
  </si>
  <si>
    <t xml:space="preserve">Подрядчик ИП Подхватилин предложил увеличить стоимость услуг на 2024 год до 105 000,00 руб. в месяц. Заключен договор с подрядчиком, имеющим многолетний опыт работы в данной сфере </t>
  </si>
  <si>
    <t>2.1.1.</t>
  </si>
  <si>
    <t>Расходы, связанные с содержанием имущества общего пользования</t>
  </si>
  <si>
    <t xml:space="preserve">Расходы на получение анализов воды, сбрасываемых с очистных сооружений </t>
  </si>
  <si>
    <t xml:space="preserve">Расчеты с организациями, осуществляющими снабжение СНТ электроэнергией и газом на основании договоров с этими организациями </t>
  </si>
  <si>
    <t xml:space="preserve">Договор с ИП Иванов А.А. </t>
  </si>
  <si>
    <t>Расходы приняты, исходя из фактических расходов 2023 года</t>
  </si>
  <si>
    <t>Тариф увеличился в 2024 году с 7394,30 до 10012,54 руб.   в месяц</t>
  </si>
  <si>
    <t xml:space="preserve">Административно-хозяйственные расходы </t>
  </si>
  <si>
    <t>2.4.1.</t>
  </si>
  <si>
    <t>2.4.2.</t>
  </si>
  <si>
    <t>Расчетно-кассовое обслуживание</t>
  </si>
  <si>
    <t>Усдуги по сопровождению программы 1:С (бух.учет)</t>
  </si>
  <si>
    <t>Услуги программиста по сопровождению программ бухгалтерского учету составляют  60% от расходов по смете 2023 года</t>
  </si>
  <si>
    <t>Лицензия на програмные продукты для сдача бух. отчетности и электронного документооборота</t>
  </si>
  <si>
    <t>2.4.3.</t>
  </si>
  <si>
    <t>Расходы на юридическое сопровождение ведущихся судебных процессов</t>
  </si>
  <si>
    <t>Договор на абоненское обслуживание с "АДВЕНТИКА" Московская коллегия адвокатов по текущей деятельности товарищества ( иски к должикам по уплате членских взносов, по работе с контрагентами)</t>
  </si>
  <si>
    <t>Расходы на юридическое сопровождения  текущей деятельности товарищества</t>
  </si>
  <si>
    <t>2.4.4.</t>
  </si>
  <si>
    <t>Расходы по договору с ООО"Истранет" 32/2022 от 23.07.2021</t>
  </si>
  <si>
    <t>Расходы на оплату услуг интернета</t>
  </si>
  <si>
    <t>2.4.5.</t>
  </si>
  <si>
    <t>2.4.6.</t>
  </si>
  <si>
    <t>Соответствует (не превышает) сумме начислений по з/п и налогам на з/п (по штатному расписанию) Включает в том числе  функции делопроизводства, единица делопроизводителя исключена из штатного расписания (экономия  в сумме 18228,00 руб в месяц, 218736,00 руб в год)</t>
  </si>
  <si>
    <t>2.4.7.</t>
  </si>
  <si>
    <t>Транспортные  расходы</t>
  </si>
  <si>
    <t>2.4.8.</t>
  </si>
  <si>
    <t>2.4.9.</t>
  </si>
  <si>
    <t>2.4.10.</t>
  </si>
  <si>
    <t>2.4.11.</t>
  </si>
  <si>
    <t>2.5.</t>
  </si>
  <si>
    <t>2.6.</t>
  </si>
  <si>
    <t>2.6.4</t>
  </si>
  <si>
    <t>2.6.5</t>
  </si>
  <si>
    <t>2.6.6</t>
  </si>
  <si>
    <t>2.6.7</t>
  </si>
  <si>
    <t>2.7.1</t>
  </si>
  <si>
    <t>2.7.2</t>
  </si>
  <si>
    <t>2.7.3</t>
  </si>
  <si>
    <t xml:space="preserve"> Налог на УСН </t>
  </si>
  <si>
    <t xml:space="preserve">Расходы учтены  ориентировочно и расчитываются от суммы внереализационных доходов (пени, штрафы, % по депозитам полученным, прочие поступление за исключением членских взносов и коммунальных платежей). </t>
  </si>
  <si>
    <r>
      <t>Сумма членского взноса в месяц по</t>
    </r>
    <r>
      <rPr>
        <b/>
        <sz val="14"/>
        <rFont val="Times New Roman"/>
        <family val="1"/>
        <charset val="204"/>
      </rPr>
      <t xml:space="preserve"> 8700</t>
    </r>
    <r>
      <rPr>
        <sz val="14"/>
        <rFont val="Times New Roman"/>
        <family val="1"/>
        <charset val="204"/>
      </rPr>
      <t xml:space="preserve"> рублей с каждого из 122 участков</t>
    </r>
  </si>
  <si>
    <t>2.4.12.</t>
  </si>
  <si>
    <t>Расходы на приобретение канцтоваров и расходных материалов для принтера</t>
  </si>
  <si>
    <r>
      <t xml:space="preserve">Увеличение членского взноса на 700 рублей в месяц обусловлено </t>
    </r>
    <r>
      <rPr>
        <u/>
        <sz val="14"/>
        <color theme="1"/>
        <rFont val="Times New Roman"/>
        <family val="1"/>
        <charset val="204"/>
      </rPr>
      <t>исключительно</t>
    </r>
    <r>
      <rPr>
        <sz val="14"/>
        <color theme="1"/>
        <rFont val="Times New Roman"/>
        <family val="1"/>
        <charset val="204"/>
      </rPr>
      <t xml:space="preserve"> увеличением стоимости услуг и объемов работ при </t>
    </r>
    <r>
      <rPr>
        <u/>
        <sz val="14"/>
        <color theme="1"/>
        <rFont val="Times New Roman"/>
        <family val="1"/>
        <charset val="204"/>
      </rPr>
      <t>неизменной (либо уменьшенной по сравнению с 2023 годом)</t>
    </r>
    <r>
      <rPr>
        <sz val="14"/>
        <color theme="1"/>
        <rFont val="Times New Roman"/>
        <family val="1"/>
        <charset val="204"/>
      </rPr>
      <t xml:space="preserve"> стоимости административно-хозяйственных расходов, заработной платы сотрудников.</t>
    </r>
  </si>
  <si>
    <t>Сообщение  ИФНС от 23.03.2024г. №4420871</t>
  </si>
  <si>
    <t>Предполагаются 3 судебных процесса по искам Бадаевых и Силаева (аппеляционный и касационный процессы). Расходы определены соглашениями с коллегией.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</si>
</sst>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1" fontId="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6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49" fontId="3" fillId="0" borderId="4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/>
    </xf>
    <xf numFmtId="0" fontId="7" fillId="0" borderId="0" xfId="0" applyFont="1" applyAlignment="1">
      <alignment vertical="top" wrapText="1"/>
    </xf>
    <xf numFmtId="4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10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4" fontId="7" fillId="0" borderId="3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7C75-5137-46EE-B0F9-FF6DC062216C}">
  <sheetPr>
    <pageSetUpPr fitToPage="1"/>
  </sheetPr>
  <dimension ref="B1:Y60"/>
  <sheetViews>
    <sheetView tabSelected="1" topLeftCell="A23" zoomScale="80" zoomScaleNormal="80" workbookViewId="0">
      <selection activeCell="U25" sqref="U25"/>
    </sheetView>
  </sheetViews>
  <sheetFormatPr defaultColWidth="8.7109375" defaultRowHeight="18.75" x14ac:dyDescent="0.25"/>
  <cols>
    <col min="1" max="1" width="0.85546875" style="4" customWidth="1"/>
    <col min="2" max="2" width="10.140625" style="5" customWidth="1"/>
    <col min="3" max="3" width="37" style="4" customWidth="1"/>
    <col min="4" max="4" width="19.140625" style="4" customWidth="1"/>
    <col min="5" max="5" width="18.5703125" style="4" customWidth="1"/>
    <col min="6" max="6" width="15.140625" style="4" customWidth="1"/>
    <col min="7" max="7" width="13.42578125" style="4" customWidth="1"/>
    <col min="8" max="8" width="15.140625" style="4" hidden="1" customWidth="1"/>
    <col min="9" max="9" width="15" style="4" hidden="1" customWidth="1"/>
    <col min="10" max="11" width="15.5703125" style="4" hidden="1" customWidth="1"/>
    <col min="12" max="13" width="17" style="4" hidden="1" customWidth="1"/>
    <col min="14" max="15" width="17.85546875" style="4" hidden="1" customWidth="1"/>
    <col min="16" max="16" width="19.140625" style="4" hidden="1" customWidth="1"/>
    <col min="17" max="17" width="23.7109375" style="4" hidden="1" customWidth="1"/>
    <col min="18" max="18" width="19.5703125" style="4" hidden="1" customWidth="1"/>
    <col min="19" max="19" width="15.7109375" style="4" hidden="1" customWidth="1"/>
    <col min="20" max="20" width="21.42578125" style="4" hidden="1" customWidth="1"/>
    <col min="21" max="21" width="39.5703125" style="58" customWidth="1"/>
    <col min="22" max="22" width="8.7109375" style="4"/>
    <col min="23" max="23" width="9.7109375" style="4" bestFit="1" customWidth="1"/>
    <col min="24" max="24" width="8.7109375" style="4"/>
    <col min="25" max="25" width="11.5703125" style="4" bestFit="1" customWidth="1"/>
    <col min="26" max="16384" width="8.7109375" style="4"/>
  </cols>
  <sheetData>
    <row r="1" spans="2:21" ht="39.6" customHeight="1" x14ac:dyDescent="0.25">
      <c r="B1" s="2"/>
      <c r="C1" s="2"/>
      <c r="D1" s="2"/>
      <c r="E1" s="2"/>
      <c r="F1" s="3"/>
      <c r="G1" s="3"/>
      <c r="H1" s="3"/>
      <c r="I1" s="3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5"/>
    </row>
    <row r="2" spans="2:21" s="1" customFormat="1" ht="47.25" customHeight="1" x14ac:dyDescent="0.25">
      <c r="B2" s="99" t="s">
        <v>74</v>
      </c>
      <c r="C2" s="99"/>
      <c r="D2" s="99"/>
      <c r="E2" s="99"/>
      <c r="F2" s="99"/>
      <c r="G2" s="99"/>
      <c r="H2" s="99"/>
      <c r="I2" s="99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6"/>
    </row>
    <row r="3" spans="2:21" ht="24" customHeight="1" x14ac:dyDescent="0.3">
      <c r="B3" s="12"/>
      <c r="C3" s="52"/>
      <c r="D3" s="52"/>
      <c r="E3" s="50"/>
      <c r="F3" s="50"/>
      <c r="G3" s="50"/>
      <c r="H3" s="50"/>
      <c r="I3" s="53" t="s">
        <v>47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5"/>
    </row>
    <row r="4" spans="2:21" s="7" customFormat="1" ht="65.25" customHeight="1" x14ac:dyDescent="0.25">
      <c r="B4" s="16" t="s">
        <v>4</v>
      </c>
      <c r="C4" s="17" t="s">
        <v>5</v>
      </c>
      <c r="D4" s="15" t="s">
        <v>34</v>
      </c>
      <c r="E4" s="15" t="s">
        <v>66</v>
      </c>
      <c r="F4" s="100" t="s">
        <v>65</v>
      </c>
      <c r="G4" s="100"/>
      <c r="H4" s="100"/>
      <c r="I4" s="100"/>
      <c r="J4" s="17" t="s">
        <v>38</v>
      </c>
      <c r="K4" s="17" t="s">
        <v>46</v>
      </c>
      <c r="L4" s="17" t="s">
        <v>39</v>
      </c>
      <c r="M4" s="17" t="s">
        <v>46</v>
      </c>
      <c r="N4" s="17" t="s">
        <v>40</v>
      </c>
      <c r="O4" s="17" t="s">
        <v>46</v>
      </c>
      <c r="P4" s="17" t="s">
        <v>43</v>
      </c>
      <c r="Q4" s="17" t="s">
        <v>45</v>
      </c>
      <c r="R4" s="17" t="s">
        <v>41</v>
      </c>
      <c r="S4" s="17" t="s">
        <v>42</v>
      </c>
      <c r="T4" s="17" t="s">
        <v>44</v>
      </c>
      <c r="U4" s="15" t="s">
        <v>64</v>
      </c>
    </row>
    <row r="5" spans="2:21" ht="207.75" customHeight="1" x14ac:dyDescent="0.25">
      <c r="B5" s="34" t="s">
        <v>0</v>
      </c>
      <c r="C5" s="18" t="s">
        <v>33</v>
      </c>
      <c r="D5" s="19">
        <f>8700*122</f>
        <v>1061400</v>
      </c>
      <c r="E5" s="20">
        <f>D5*12</f>
        <v>12736800</v>
      </c>
      <c r="F5" s="79" t="s">
        <v>131</v>
      </c>
      <c r="G5" s="76"/>
      <c r="H5" s="76"/>
      <c r="I5" s="76"/>
      <c r="J5" s="8">
        <v>770136.57</v>
      </c>
      <c r="K5" s="8"/>
      <c r="L5" s="8">
        <v>1027734.74</v>
      </c>
      <c r="M5" s="8"/>
      <c r="N5" s="8">
        <f>1465910.71+213101.07</f>
        <v>1679011.78</v>
      </c>
      <c r="O5" s="8"/>
      <c r="P5" s="8">
        <f>J5+L5+N5</f>
        <v>3476883.09</v>
      </c>
      <c r="Q5" s="8">
        <f>E5-P5</f>
        <v>9259916.9100000001</v>
      </c>
      <c r="R5" s="8">
        <v>871000</v>
      </c>
      <c r="S5" s="8">
        <v>614714</v>
      </c>
      <c r="T5" s="8">
        <f>R5+S5</f>
        <v>1485714</v>
      </c>
      <c r="U5" s="24" t="s">
        <v>134</v>
      </c>
    </row>
    <row r="6" spans="2:21" ht="20.25" customHeight="1" x14ac:dyDescent="0.25">
      <c r="B6" s="35"/>
      <c r="C6" s="21" t="s">
        <v>1</v>
      </c>
      <c r="D6" s="22">
        <f>D5</f>
        <v>1061400</v>
      </c>
      <c r="E6" s="19">
        <f>D6*12</f>
        <v>12736800</v>
      </c>
      <c r="F6" s="100"/>
      <c r="G6" s="101"/>
      <c r="H6" s="101"/>
      <c r="I6" s="10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24"/>
    </row>
    <row r="7" spans="2:21" s="7" customFormat="1" ht="62.25" customHeight="1" x14ac:dyDescent="0.25">
      <c r="B7" s="34">
        <v>2</v>
      </c>
      <c r="C7" s="15" t="s">
        <v>6</v>
      </c>
      <c r="D7" s="15" t="s">
        <v>34</v>
      </c>
      <c r="E7" s="15" t="s">
        <v>66</v>
      </c>
      <c r="F7" s="100" t="s">
        <v>65</v>
      </c>
      <c r="G7" s="100"/>
      <c r="H7" s="100"/>
      <c r="I7" s="100"/>
      <c r="J7" s="17" t="s">
        <v>38</v>
      </c>
      <c r="K7" s="17" t="s">
        <v>46</v>
      </c>
      <c r="L7" s="17" t="s">
        <v>39</v>
      </c>
      <c r="M7" s="17" t="s">
        <v>46</v>
      </c>
      <c r="N7" s="17" t="s">
        <v>40</v>
      </c>
      <c r="O7" s="17" t="s">
        <v>46</v>
      </c>
      <c r="P7" s="17" t="s">
        <v>43</v>
      </c>
      <c r="Q7" s="17" t="s">
        <v>45</v>
      </c>
      <c r="R7" s="17" t="s">
        <v>41</v>
      </c>
      <c r="S7" s="17" t="s">
        <v>42</v>
      </c>
      <c r="T7" s="17" t="s">
        <v>44</v>
      </c>
      <c r="U7" s="15" t="s">
        <v>64</v>
      </c>
    </row>
    <row r="8" spans="2:21" ht="56.25" x14ac:dyDescent="0.25">
      <c r="B8" s="34" t="s">
        <v>22</v>
      </c>
      <c r="C8" s="18" t="s">
        <v>91</v>
      </c>
      <c r="D8" s="23"/>
      <c r="E8" s="43">
        <f>E9+E10+E12+E11+E13</f>
        <v>5276400</v>
      </c>
      <c r="F8" s="77"/>
      <c r="G8" s="77"/>
      <c r="H8" s="77"/>
      <c r="I8" s="77"/>
      <c r="J8" s="11"/>
      <c r="K8" s="11"/>
      <c r="L8" s="8"/>
      <c r="M8" s="8"/>
      <c r="N8" s="8"/>
      <c r="O8" s="8"/>
      <c r="P8" s="8"/>
      <c r="Q8" s="8"/>
      <c r="R8" s="8"/>
      <c r="S8" s="8"/>
      <c r="T8" s="8"/>
      <c r="U8" s="24"/>
    </row>
    <row r="9" spans="2:21" ht="194.25" customHeight="1" x14ac:dyDescent="0.25">
      <c r="B9" s="35" t="s">
        <v>90</v>
      </c>
      <c r="C9" s="24" t="s">
        <v>8</v>
      </c>
      <c r="D9" s="22">
        <v>70000</v>
      </c>
      <c r="E9" s="22">
        <f>D9*12</f>
        <v>840000</v>
      </c>
      <c r="F9" s="96" t="s">
        <v>78</v>
      </c>
      <c r="G9" s="96"/>
      <c r="H9" s="96"/>
      <c r="I9" s="96"/>
      <c r="J9" s="11"/>
      <c r="K9" s="11"/>
      <c r="L9" s="8">
        <v>70000</v>
      </c>
      <c r="M9" s="8"/>
      <c r="N9" s="8">
        <v>140000</v>
      </c>
      <c r="O9" s="8"/>
      <c r="P9" s="8">
        <f t="shared" ref="P9:P16" si="0">J9+L9+N9</f>
        <v>210000</v>
      </c>
      <c r="Q9" s="8">
        <f t="shared" ref="Q9:Q16" si="1">E9-P9</f>
        <v>630000</v>
      </c>
      <c r="R9" s="8">
        <v>70000</v>
      </c>
      <c r="S9" s="8"/>
      <c r="T9" s="8">
        <f t="shared" ref="T9:T20" si="2">R9+S9</f>
        <v>70000</v>
      </c>
      <c r="U9" s="54" t="s">
        <v>89</v>
      </c>
    </row>
    <row r="10" spans="2:21" ht="81" customHeight="1" x14ac:dyDescent="0.25">
      <c r="B10" s="35" t="s">
        <v>23</v>
      </c>
      <c r="C10" s="24" t="s">
        <v>48</v>
      </c>
      <c r="D10" s="22">
        <v>10000</v>
      </c>
      <c r="E10" s="22">
        <f>D10*12</f>
        <v>120000</v>
      </c>
      <c r="F10" s="96" t="s">
        <v>49</v>
      </c>
      <c r="G10" s="96"/>
      <c r="H10" s="96"/>
      <c r="I10" s="96"/>
      <c r="J10" s="11"/>
      <c r="K10" s="11"/>
      <c r="L10" s="8"/>
      <c r="M10" s="8"/>
      <c r="N10" s="8"/>
      <c r="O10" s="8"/>
      <c r="P10" s="8"/>
      <c r="Q10" s="8"/>
      <c r="R10" s="8"/>
      <c r="S10" s="8"/>
      <c r="T10" s="8"/>
      <c r="U10" s="54" t="s">
        <v>67</v>
      </c>
    </row>
    <row r="11" spans="2:21" ht="92.25" customHeight="1" x14ac:dyDescent="0.25">
      <c r="B11" s="35" t="s">
        <v>24</v>
      </c>
      <c r="C11" s="24" t="s">
        <v>92</v>
      </c>
      <c r="D11" s="22"/>
      <c r="E11" s="26">
        <v>60000</v>
      </c>
      <c r="F11" s="79" t="s">
        <v>69</v>
      </c>
      <c r="G11" s="79"/>
      <c r="H11" s="79"/>
      <c r="I11" s="79"/>
      <c r="J11" s="11"/>
      <c r="K11" s="11"/>
      <c r="L11" s="8"/>
      <c r="M11" s="8"/>
      <c r="N11" s="8"/>
      <c r="O11" s="8"/>
      <c r="P11" s="8"/>
      <c r="Q11" s="8"/>
      <c r="R11" s="8"/>
      <c r="S11" s="8"/>
      <c r="T11" s="8"/>
      <c r="U11" s="54" t="s">
        <v>79</v>
      </c>
    </row>
    <row r="12" spans="2:21" s="10" customFormat="1" ht="215.25" customHeight="1" x14ac:dyDescent="0.25">
      <c r="B12" s="36" t="s">
        <v>76</v>
      </c>
      <c r="C12" s="33" t="s">
        <v>61</v>
      </c>
      <c r="D12" s="26"/>
      <c r="E12" s="26">
        <v>176400</v>
      </c>
      <c r="F12" s="79" t="s">
        <v>80</v>
      </c>
      <c r="G12" s="79"/>
      <c r="H12" s="79"/>
      <c r="I12" s="79"/>
      <c r="J12" s="13">
        <v>3500</v>
      </c>
      <c r="K12" s="13"/>
      <c r="L12" s="9"/>
      <c r="M12" s="9"/>
      <c r="N12" s="9"/>
      <c r="O12" s="9"/>
      <c r="P12" s="9">
        <f t="shared" si="0"/>
        <v>3500</v>
      </c>
      <c r="Q12" s="9">
        <f t="shared" si="1"/>
        <v>172900</v>
      </c>
      <c r="R12" s="9"/>
      <c r="S12" s="9"/>
      <c r="T12" s="9">
        <f t="shared" si="2"/>
        <v>0</v>
      </c>
      <c r="U12" s="49" t="s">
        <v>81</v>
      </c>
    </row>
    <row r="13" spans="2:21" ht="50.25" customHeight="1" x14ac:dyDescent="0.25">
      <c r="B13" s="37" t="s">
        <v>77</v>
      </c>
      <c r="C13" s="24" t="s">
        <v>63</v>
      </c>
      <c r="D13" s="26">
        <v>340000</v>
      </c>
      <c r="E13" s="22">
        <f>D13*12</f>
        <v>4080000</v>
      </c>
      <c r="F13" s="97" t="s">
        <v>94</v>
      </c>
      <c r="G13" s="98"/>
      <c r="H13" s="45"/>
      <c r="I13" s="45"/>
      <c r="J13" s="11"/>
      <c r="K13" s="11"/>
      <c r="L13" s="8"/>
      <c r="M13" s="8"/>
      <c r="N13" s="8"/>
      <c r="O13" s="8"/>
      <c r="P13" s="8"/>
      <c r="Q13" s="8"/>
      <c r="R13" s="8"/>
      <c r="S13" s="8"/>
      <c r="T13" s="8"/>
      <c r="U13" s="54"/>
    </row>
    <row r="14" spans="2:21" ht="112.5" x14ac:dyDescent="0.25">
      <c r="B14" s="34" t="s">
        <v>25</v>
      </c>
      <c r="C14" s="18" t="s">
        <v>93</v>
      </c>
      <c r="D14" s="23"/>
      <c r="E14" s="43">
        <f>E15+E16</f>
        <v>1560150.48</v>
      </c>
      <c r="F14" s="77"/>
      <c r="G14" s="77"/>
      <c r="H14" s="77"/>
      <c r="I14" s="77"/>
      <c r="J14" s="11"/>
      <c r="K14" s="11"/>
      <c r="L14" s="8"/>
      <c r="M14" s="8"/>
      <c r="N14" s="8"/>
      <c r="O14" s="8"/>
      <c r="P14" s="8"/>
      <c r="Q14" s="8"/>
      <c r="R14" s="8"/>
      <c r="S14" s="8"/>
      <c r="T14" s="8"/>
      <c r="U14" s="54"/>
    </row>
    <row r="15" spans="2:21" ht="81.75" customHeight="1" x14ac:dyDescent="0.25">
      <c r="B15" s="37" t="s">
        <v>26</v>
      </c>
      <c r="C15" s="24" t="s">
        <v>15</v>
      </c>
      <c r="D15" s="22">
        <f>E15/12</f>
        <v>120000</v>
      </c>
      <c r="E15" s="27">
        <v>1440000</v>
      </c>
      <c r="F15" s="76" t="s">
        <v>95</v>
      </c>
      <c r="G15" s="76"/>
      <c r="H15" s="76"/>
      <c r="I15" s="76"/>
      <c r="J15" s="11"/>
      <c r="K15" s="11"/>
      <c r="L15" s="8"/>
      <c r="M15" s="8"/>
      <c r="N15" s="8">
        <v>997387.08</v>
      </c>
      <c r="O15" s="8"/>
      <c r="P15" s="8">
        <f t="shared" si="0"/>
        <v>997387.08</v>
      </c>
      <c r="Q15" s="8">
        <f t="shared" si="1"/>
        <v>442612.92000000004</v>
      </c>
      <c r="R15" s="8">
        <v>626294.16</v>
      </c>
      <c r="S15" s="8"/>
      <c r="T15" s="8">
        <f t="shared" si="2"/>
        <v>626294.16</v>
      </c>
      <c r="U15" s="54"/>
    </row>
    <row r="16" spans="2:21" ht="105.75" customHeight="1" x14ac:dyDescent="0.25">
      <c r="B16" s="37" t="s">
        <v>27</v>
      </c>
      <c r="C16" s="24" t="s">
        <v>14</v>
      </c>
      <c r="D16" s="26">
        <v>10012.540000000001</v>
      </c>
      <c r="E16" s="22">
        <f>D16*12</f>
        <v>120150.48000000001</v>
      </c>
      <c r="F16" s="96" t="s">
        <v>75</v>
      </c>
      <c r="G16" s="96"/>
      <c r="H16" s="96"/>
      <c r="I16" s="96"/>
      <c r="J16" s="11"/>
      <c r="K16" s="11"/>
      <c r="L16" s="8">
        <v>7394.3</v>
      </c>
      <c r="M16" s="8"/>
      <c r="N16" s="8">
        <v>7394.3</v>
      </c>
      <c r="O16" s="8"/>
      <c r="P16" s="8">
        <f t="shared" si="0"/>
        <v>14788.6</v>
      </c>
      <c r="Q16" s="8">
        <f t="shared" si="1"/>
        <v>105361.88</v>
      </c>
      <c r="R16" s="8">
        <v>7394.3</v>
      </c>
      <c r="S16" s="8"/>
      <c r="T16" s="8">
        <f t="shared" si="2"/>
        <v>7394.3</v>
      </c>
      <c r="U16" s="54" t="s">
        <v>96</v>
      </c>
    </row>
    <row r="17" spans="2:24" ht="54.6" customHeight="1" x14ac:dyDescent="0.25">
      <c r="B17" s="39" t="s">
        <v>18</v>
      </c>
      <c r="C17" s="29" t="s">
        <v>13</v>
      </c>
      <c r="D17" s="23"/>
      <c r="E17" s="43">
        <f>E18+E19</f>
        <v>368836</v>
      </c>
      <c r="F17" s="77"/>
      <c r="G17" s="77"/>
      <c r="H17" s="77"/>
      <c r="I17" s="77"/>
      <c r="J17" s="11"/>
      <c r="K17" s="11"/>
      <c r="L17" s="8"/>
      <c r="M17" s="8"/>
      <c r="N17" s="8"/>
      <c r="O17" s="8"/>
      <c r="P17" s="8"/>
      <c r="Q17" s="8"/>
      <c r="R17" s="8"/>
      <c r="S17" s="8"/>
      <c r="T17" s="8"/>
      <c r="U17" s="54"/>
    </row>
    <row r="18" spans="2:24" ht="224.25" customHeight="1" x14ac:dyDescent="0.25">
      <c r="B18" s="37" t="s">
        <v>28</v>
      </c>
      <c r="C18" s="24" t="s">
        <v>51</v>
      </c>
      <c r="D18" s="22">
        <f>E18/12</f>
        <v>22500</v>
      </c>
      <c r="E18" s="25">
        <v>270000</v>
      </c>
      <c r="F18" s="76" t="s">
        <v>84</v>
      </c>
      <c r="G18" s="76"/>
      <c r="H18" s="76"/>
      <c r="I18" s="76"/>
      <c r="J18" s="11"/>
      <c r="K18" s="11"/>
      <c r="L18" s="8"/>
      <c r="M18" s="8"/>
      <c r="N18" s="8">
        <v>31840</v>
      </c>
      <c r="O18" s="8"/>
      <c r="P18" s="8">
        <f t="shared" ref="P18" si="3">J18+L18+N18</f>
        <v>31840</v>
      </c>
      <c r="Q18" s="8">
        <f t="shared" ref="Q18" si="4">E18-P18</f>
        <v>238160</v>
      </c>
      <c r="R18" s="8">
        <v>19960</v>
      </c>
      <c r="S18" s="8"/>
      <c r="T18" s="8">
        <f t="shared" si="2"/>
        <v>19960</v>
      </c>
      <c r="U18" s="54" t="s">
        <v>83</v>
      </c>
    </row>
    <row r="19" spans="2:24" ht="192" customHeight="1" x14ac:dyDescent="0.25">
      <c r="B19" s="37" t="s">
        <v>55</v>
      </c>
      <c r="C19" s="24" t="s">
        <v>52</v>
      </c>
      <c r="D19" s="22">
        <v>19767</v>
      </c>
      <c r="E19" s="25">
        <v>98836</v>
      </c>
      <c r="F19" s="79" t="s">
        <v>73</v>
      </c>
      <c r="G19" s="79"/>
      <c r="H19" s="79"/>
      <c r="I19" s="79"/>
      <c r="J19" s="11"/>
      <c r="K19" s="11"/>
      <c r="L19" s="8"/>
      <c r="M19" s="8"/>
      <c r="N19" s="8"/>
      <c r="O19" s="8"/>
      <c r="P19" s="8"/>
      <c r="Q19" s="8"/>
      <c r="R19" s="8"/>
      <c r="S19" s="8"/>
      <c r="T19" s="8"/>
      <c r="U19" s="54" t="s">
        <v>82</v>
      </c>
    </row>
    <row r="20" spans="2:24" ht="44.25" customHeight="1" x14ac:dyDescent="0.25">
      <c r="B20" s="14" t="s">
        <v>19</v>
      </c>
      <c r="C20" s="18" t="s">
        <v>97</v>
      </c>
      <c r="D20" s="19"/>
      <c r="E20" s="43">
        <f>E21+E22+E23+E24+E25+E26+E27+E28+E29+E30+E31+E32</f>
        <v>1206500</v>
      </c>
      <c r="F20" s="77"/>
      <c r="G20" s="77"/>
      <c r="H20" s="77"/>
      <c r="I20" s="77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f t="shared" si="2"/>
        <v>0</v>
      </c>
      <c r="U20" s="54"/>
    </row>
    <row r="21" spans="2:24" ht="67.5" customHeight="1" x14ac:dyDescent="0.25">
      <c r="B21" s="37" t="s">
        <v>98</v>
      </c>
      <c r="C21" s="24" t="s">
        <v>100</v>
      </c>
      <c r="D21" s="22">
        <f>E21/12</f>
        <v>1708.3333333333333</v>
      </c>
      <c r="E21" s="27">
        <v>20500</v>
      </c>
      <c r="F21" s="85" t="s">
        <v>17</v>
      </c>
      <c r="G21" s="87"/>
      <c r="J21" s="11">
        <v>2489.81</v>
      </c>
      <c r="K21" s="11"/>
      <c r="L21" s="8">
        <v>914.47</v>
      </c>
      <c r="M21" s="8"/>
      <c r="N21" s="8">
        <v>4250.29</v>
      </c>
      <c r="O21" s="8"/>
      <c r="P21" s="8">
        <f t="shared" ref="P21:P26" si="5">J21+L21+N21</f>
        <v>7654.57</v>
      </c>
      <c r="Q21" s="8">
        <f t="shared" ref="Q21:Q26" si="6">E21-P21</f>
        <v>12845.43</v>
      </c>
      <c r="R21" s="8">
        <v>475.74</v>
      </c>
      <c r="S21" s="8">
        <v>29.36</v>
      </c>
      <c r="T21" s="8">
        <f t="shared" ref="T21:T26" si="7">R21+S21</f>
        <v>505.1</v>
      </c>
      <c r="U21" s="61" t="s">
        <v>70</v>
      </c>
      <c r="V21" s="65"/>
      <c r="W21" s="65"/>
      <c r="X21" s="65"/>
    </row>
    <row r="22" spans="2:24" ht="131.25" customHeight="1" x14ac:dyDescent="0.25">
      <c r="B22" s="37" t="s">
        <v>99</v>
      </c>
      <c r="C22" s="24" t="s">
        <v>101</v>
      </c>
      <c r="D22" s="22">
        <f>E22/12</f>
        <v>1800</v>
      </c>
      <c r="E22" s="26">
        <v>21600</v>
      </c>
      <c r="F22" s="78" t="s">
        <v>71</v>
      </c>
      <c r="G22" s="79"/>
      <c r="H22" s="79"/>
      <c r="I22" s="79"/>
      <c r="J22" s="8"/>
      <c r="K22" s="8"/>
      <c r="L22" s="8">
        <v>10472.5</v>
      </c>
      <c r="M22" s="8"/>
      <c r="N22" s="8"/>
      <c r="O22" s="8"/>
      <c r="P22" s="8">
        <f t="shared" si="5"/>
        <v>10472.5</v>
      </c>
      <c r="Q22" s="8">
        <f t="shared" si="6"/>
        <v>11127.5</v>
      </c>
      <c r="R22" s="8">
        <v>13125</v>
      </c>
      <c r="S22" s="8"/>
      <c r="T22" s="8">
        <f t="shared" si="7"/>
        <v>13125</v>
      </c>
      <c r="U22" s="57" t="s">
        <v>102</v>
      </c>
      <c r="V22" s="59"/>
    </row>
    <row r="23" spans="2:24" ht="112.5" customHeight="1" x14ac:dyDescent="0.25">
      <c r="B23" s="37" t="s">
        <v>104</v>
      </c>
      <c r="C23" s="24" t="s">
        <v>103</v>
      </c>
      <c r="D23" s="22"/>
      <c r="E23" s="22">
        <f>3700+1900</f>
        <v>5600</v>
      </c>
      <c r="F23" s="78" t="s">
        <v>86</v>
      </c>
      <c r="G23" s="79"/>
      <c r="H23" s="79"/>
      <c r="I23" s="79"/>
      <c r="J23" s="8"/>
      <c r="K23" s="8"/>
      <c r="L23" s="8">
        <v>13598.18</v>
      </c>
      <c r="M23" s="8"/>
      <c r="N23" s="8"/>
      <c r="O23" s="8"/>
      <c r="P23" s="8">
        <f t="shared" si="5"/>
        <v>13598.18</v>
      </c>
      <c r="Q23" s="8">
        <f t="shared" si="6"/>
        <v>-7998.18</v>
      </c>
      <c r="R23" s="8"/>
      <c r="S23" s="8"/>
      <c r="T23" s="8">
        <f t="shared" si="7"/>
        <v>0</v>
      </c>
      <c r="U23" s="57"/>
    </row>
    <row r="24" spans="2:24" ht="120" customHeight="1" x14ac:dyDescent="0.25">
      <c r="B24" s="37" t="s">
        <v>108</v>
      </c>
      <c r="C24" s="33" t="s">
        <v>105</v>
      </c>
      <c r="D24" s="26"/>
      <c r="E24" s="26">
        <v>138000</v>
      </c>
      <c r="F24" s="76" t="s">
        <v>50</v>
      </c>
      <c r="G24" s="76"/>
      <c r="H24" s="76"/>
      <c r="I24" s="76"/>
      <c r="J24" s="11"/>
      <c r="K24" s="11"/>
      <c r="L24" s="8"/>
      <c r="M24" s="8"/>
      <c r="N24" s="8"/>
      <c r="O24" s="8"/>
      <c r="P24" s="8">
        <f t="shared" si="5"/>
        <v>0</v>
      </c>
      <c r="Q24" s="8">
        <f t="shared" si="6"/>
        <v>138000</v>
      </c>
      <c r="R24" s="8"/>
      <c r="S24" s="8"/>
      <c r="T24" s="8">
        <f t="shared" si="7"/>
        <v>0</v>
      </c>
      <c r="U24" s="54" t="s">
        <v>136</v>
      </c>
    </row>
    <row r="25" spans="2:24" s="10" customFormat="1" ht="166.5" customHeight="1" x14ac:dyDescent="0.25">
      <c r="B25" s="38" t="s">
        <v>111</v>
      </c>
      <c r="C25" s="33" t="s">
        <v>107</v>
      </c>
      <c r="D25" s="26">
        <v>11000</v>
      </c>
      <c r="E25" s="26">
        <f>D25*12</f>
        <v>132000</v>
      </c>
      <c r="F25" s="79" t="s">
        <v>106</v>
      </c>
      <c r="G25" s="79"/>
      <c r="H25" s="79"/>
      <c r="I25" s="79"/>
      <c r="J25" s="13"/>
      <c r="K25" s="13"/>
      <c r="L25" s="9"/>
      <c r="M25" s="9"/>
      <c r="N25" s="9">
        <v>16000</v>
      </c>
      <c r="O25" s="9"/>
      <c r="P25" s="9">
        <f t="shared" si="5"/>
        <v>16000</v>
      </c>
      <c r="Q25" s="9">
        <f t="shared" si="6"/>
        <v>116000</v>
      </c>
      <c r="R25" s="9"/>
      <c r="S25" s="9"/>
      <c r="T25" s="9">
        <f t="shared" si="7"/>
        <v>0</v>
      </c>
      <c r="U25" s="54" t="s">
        <v>67</v>
      </c>
    </row>
    <row r="26" spans="2:24" ht="70.5" customHeight="1" x14ac:dyDescent="0.25">
      <c r="B26" s="37" t="s">
        <v>112</v>
      </c>
      <c r="C26" s="28" t="s">
        <v>110</v>
      </c>
      <c r="D26" s="22">
        <v>500</v>
      </c>
      <c r="E26" s="25">
        <f>D26*12</f>
        <v>6000</v>
      </c>
      <c r="F26" s="95" t="s">
        <v>109</v>
      </c>
      <c r="G26" s="95"/>
      <c r="H26" s="95"/>
      <c r="I26" s="95"/>
      <c r="J26" s="11"/>
      <c r="K26" s="11"/>
      <c r="L26" s="8"/>
      <c r="M26" s="8"/>
      <c r="N26" s="8">
        <v>3000</v>
      </c>
      <c r="O26" s="8"/>
      <c r="P26" s="8">
        <f t="shared" si="5"/>
        <v>3000</v>
      </c>
      <c r="Q26" s="8">
        <f t="shared" si="6"/>
        <v>3000</v>
      </c>
      <c r="R26" s="8"/>
      <c r="S26" s="8"/>
      <c r="T26" s="8">
        <f t="shared" si="7"/>
        <v>0</v>
      </c>
      <c r="U26" s="54" t="s">
        <v>68</v>
      </c>
    </row>
    <row r="27" spans="2:24" ht="192" customHeight="1" x14ac:dyDescent="0.25">
      <c r="B27" s="37" t="s">
        <v>114</v>
      </c>
      <c r="C27" s="24" t="s">
        <v>53</v>
      </c>
      <c r="D27" s="22">
        <v>66000</v>
      </c>
      <c r="E27" s="22">
        <f>D27*12</f>
        <v>792000</v>
      </c>
      <c r="F27" s="78" t="s">
        <v>72</v>
      </c>
      <c r="G27" s="79"/>
      <c r="H27" s="79"/>
      <c r="I27" s="79"/>
      <c r="J27" s="11"/>
      <c r="K27" s="11"/>
      <c r="L27" s="8"/>
      <c r="M27" s="8"/>
      <c r="N27" s="8"/>
      <c r="O27" s="8"/>
      <c r="P27" s="8"/>
      <c r="Q27" s="8"/>
      <c r="R27" s="8"/>
      <c r="S27" s="8"/>
      <c r="T27" s="8"/>
      <c r="U27" s="54" t="s">
        <v>113</v>
      </c>
    </row>
    <row r="28" spans="2:24" ht="168.75" customHeight="1" x14ac:dyDescent="0.25">
      <c r="B28" s="35" t="s">
        <v>116</v>
      </c>
      <c r="C28" s="24" t="s">
        <v>115</v>
      </c>
      <c r="D28" s="22">
        <v>5000</v>
      </c>
      <c r="E28" s="26">
        <f>D28*12</f>
        <v>60000</v>
      </c>
      <c r="F28" s="96" t="s">
        <v>59</v>
      </c>
      <c r="G28" s="96"/>
      <c r="H28" s="96"/>
      <c r="I28" s="96"/>
      <c r="J28" s="11"/>
      <c r="K28" s="11"/>
      <c r="L28" s="8"/>
      <c r="M28" s="8"/>
      <c r="N28" s="8"/>
      <c r="O28" s="8"/>
      <c r="P28" s="8">
        <f>J28+L28+N28</f>
        <v>0</v>
      </c>
      <c r="Q28" s="8">
        <f>E28-P28</f>
        <v>60000</v>
      </c>
      <c r="R28" s="8"/>
      <c r="S28" s="8"/>
      <c r="T28" s="8">
        <f>R28+S28</f>
        <v>0</v>
      </c>
      <c r="U28" s="54" t="s">
        <v>68</v>
      </c>
    </row>
    <row r="29" spans="2:24" ht="56.25" customHeight="1" x14ac:dyDescent="0.25">
      <c r="B29" s="42" t="s">
        <v>117</v>
      </c>
      <c r="C29" s="24" t="s">
        <v>9</v>
      </c>
      <c r="D29" s="22">
        <v>1000</v>
      </c>
      <c r="E29" s="22">
        <f>D29*12</f>
        <v>12000</v>
      </c>
      <c r="F29" s="78"/>
      <c r="G29" s="79"/>
      <c r="H29" s="79"/>
      <c r="I29" s="79"/>
      <c r="J29" s="8"/>
      <c r="K29" s="8"/>
      <c r="L29" s="8"/>
      <c r="M29" s="8"/>
      <c r="N29" s="8"/>
      <c r="O29" s="8"/>
      <c r="P29" s="8">
        <f t="shared" ref="P29" si="8">J29+L29+N29</f>
        <v>0</v>
      </c>
      <c r="Q29" s="8">
        <f>E29-P29</f>
        <v>12000</v>
      </c>
      <c r="R29" s="8"/>
      <c r="S29" s="8"/>
      <c r="T29" s="8">
        <f>R29+S29</f>
        <v>0</v>
      </c>
      <c r="U29" s="54" t="s">
        <v>87</v>
      </c>
    </row>
    <row r="30" spans="2:24" ht="135.75" customHeight="1" x14ac:dyDescent="0.25">
      <c r="B30" s="35" t="s">
        <v>118</v>
      </c>
      <c r="C30" s="24" t="s">
        <v>7</v>
      </c>
      <c r="D30" s="22"/>
      <c r="E30" s="22">
        <v>7000</v>
      </c>
      <c r="F30" s="79" t="s">
        <v>60</v>
      </c>
      <c r="G30" s="76"/>
      <c r="H30" s="76"/>
      <c r="I30" s="76"/>
      <c r="J30" s="11"/>
      <c r="K30" s="11"/>
      <c r="L30" s="8"/>
      <c r="M30" s="8"/>
      <c r="N30" s="8"/>
      <c r="O30" s="8"/>
      <c r="P30" s="8">
        <f>J30+L30+N30</f>
        <v>0</v>
      </c>
      <c r="Q30" s="8">
        <f>E30-P30</f>
        <v>7000</v>
      </c>
      <c r="R30" s="8"/>
      <c r="S30" s="8"/>
      <c r="T30" s="8">
        <f>R30+S30</f>
        <v>0</v>
      </c>
      <c r="U30" s="54" t="s">
        <v>68</v>
      </c>
    </row>
    <row r="31" spans="2:24" ht="53.25" customHeight="1" x14ac:dyDescent="0.25">
      <c r="B31" s="48" t="s">
        <v>119</v>
      </c>
      <c r="C31" s="24" t="s">
        <v>58</v>
      </c>
      <c r="D31" s="22">
        <v>150</v>
      </c>
      <c r="E31" s="22">
        <v>1800</v>
      </c>
      <c r="F31" s="80"/>
      <c r="G31" s="81"/>
      <c r="H31" s="45"/>
      <c r="I31" s="4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54" t="s">
        <v>62</v>
      </c>
    </row>
    <row r="32" spans="2:24" ht="75" customHeight="1" x14ac:dyDescent="0.25">
      <c r="B32" s="48" t="s">
        <v>132</v>
      </c>
      <c r="C32" s="24" t="s">
        <v>133</v>
      </c>
      <c r="D32" s="22">
        <f>E32/12</f>
        <v>833.33333333333337</v>
      </c>
      <c r="E32" s="22">
        <v>10000</v>
      </c>
      <c r="F32" s="80"/>
      <c r="G32" s="81"/>
      <c r="H32" s="45"/>
      <c r="I32" s="45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54"/>
    </row>
    <row r="33" spans="2:25" ht="37.5" customHeight="1" x14ac:dyDescent="0.25">
      <c r="B33" s="34" t="s">
        <v>120</v>
      </c>
      <c r="C33" s="32" t="s">
        <v>57</v>
      </c>
      <c r="D33" s="22"/>
      <c r="E33" s="43">
        <f>31564+28829</f>
        <v>60393</v>
      </c>
      <c r="F33" s="82"/>
      <c r="G33" s="82"/>
      <c r="H33" s="82"/>
      <c r="I33" s="82"/>
      <c r="J33" s="8"/>
      <c r="K33" s="8"/>
      <c r="L33" s="8"/>
      <c r="M33" s="8"/>
      <c r="N33" s="8"/>
      <c r="O33" s="8"/>
      <c r="P33" s="9"/>
      <c r="Q33" s="9"/>
      <c r="R33" s="8"/>
      <c r="S33" s="8"/>
      <c r="T33" s="9"/>
      <c r="U33" s="54"/>
    </row>
    <row r="34" spans="2:25" ht="145.5" customHeight="1" x14ac:dyDescent="0.25">
      <c r="B34" s="62" t="s">
        <v>121</v>
      </c>
      <c r="C34" s="32" t="s">
        <v>16</v>
      </c>
      <c r="D34" s="63"/>
      <c r="E34" s="64">
        <f>E35+E36+E37+E38+E39+E41+E40</f>
        <v>3154000</v>
      </c>
      <c r="F34" s="85"/>
      <c r="G34" s="86"/>
      <c r="H34" s="24"/>
      <c r="I34" s="24"/>
      <c r="J34" s="11">
        <v>261612</v>
      </c>
      <c r="K34" s="11"/>
      <c r="L34" s="8">
        <v>367537.53</v>
      </c>
      <c r="M34" s="8"/>
      <c r="N34" s="8">
        <v>502161.89</v>
      </c>
      <c r="O34" s="8"/>
      <c r="P34" s="8">
        <f>J34+L34+N34</f>
        <v>1131311.42</v>
      </c>
      <c r="Q34" s="8">
        <f>E34-P34</f>
        <v>2022688.58</v>
      </c>
      <c r="R34" s="8">
        <v>496447.08</v>
      </c>
      <c r="S34" s="8">
        <v>179786</v>
      </c>
      <c r="T34" s="8">
        <f>R34+S34</f>
        <v>676233.08000000007</v>
      </c>
      <c r="U34" s="60" t="s">
        <v>88</v>
      </c>
    </row>
    <row r="35" spans="2:25" ht="27.75" customHeight="1" x14ac:dyDescent="0.3">
      <c r="B35" s="35" t="s">
        <v>29</v>
      </c>
      <c r="C35" s="30" t="s">
        <v>12</v>
      </c>
      <c r="D35" s="6">
        <v>57000</v>
      </c>
      <c r="E35" s="6">
        <f>D35*12</f>
        <v>684000</v>
      </c>
      <c r="F35" s="89"/>
      <c r="G35" s="89"/>
      <c r="H35" s="89"/>
      <c r="I35" s="89"/>
      <c r="J35" s="11"/>
      <c r="K35" s="11"/>
      <c r="L35" s="8"/>
      <c r="M35" s="8"/>
      <c r="N35" s="8"/>
      <c r="O35" s="8"/>
      <c r="P35" s="8"/>
      <c r="Q35" s="8"/>
      <c r="R35" s="8"/>
      <c r="S35" s="8"/>
      <c r="T35" s="8"/>
      <c r="U35" s="54"/>
    </row>
    <row r="36" spans="2:25" ht="32.450000000000003" customHeight="1" x14ac:dyDescent="0.25">
      <c r="B36" s="35" t="s">
        <v>30</v>
      </c>
      <c r="C36" s="30" t="s">
        <v>3</v>
      </c>
      <c r="D36" s="22">
        <v>46000</v>
      </c>
      <c r="E36" s="6">
        <f t="shared" ref="E36:E41" si="9">D36*12</f>
        <v>552000</v>
      </c>
      <c r="F36" s="90"/>
      <c r="G36" s="90"/>
      <c r="H36" s="90"/>
      <c r="I36" s="90"/>
      <c r="J36" s="11"/>
      <c r="K36" s="11"/>
      <c r="L36" s="8"/>
      <c r="M36" s="8"/>
      <c r="N36" s="8"/>
      <c r="O36" s="8"/>
      <c r="P36" s="8"/>
      <c r="Q36" s="8"/>
      <c r="R36" s="8"/>
      <c r="S36" s="8"/>
      <c r="T36" s="8"/>
      <c r="U36" s="54"/>
    </row>
    <row r="37" spans="2:25" ht="27.75" customHeight="1" x14ac:dyDescent="0.25">
      <c r="B37" s="35" t="s">
        <v>31</v>
      </c>
      <c r="C37" s="30" t="s">
        <v>3</v>
      </c>
      <c r="D37" s="22">
        <v>46000</v>
      </c>
      <c r="E37" s="6">
        <f t="shared" si="9"/>
        <v>552000</v>
      </c>
      <c r="F37" s="90"/>
      <c r="G37" s="90"/>
      <c r="H37" s="90"/>
      <c r="I37" s="90"/>
      <c r="J37" s="11"/>
      <c r="K37" s="11"/>
      <c r="L37" s="8"/>
      <c r="M37" s="8"/>
      <c r="N37" s="8"/>
      <c r="O37" s="8"/>
      <c r="P37" s="8"/>
      <c r="Q37" s="8"/>
      <c r="R37" s="8"/>
      <c r="S37" s="8"/>
      <c r="T37" s="8"/>
      <c r="U37" s="54"/>
    </row>
    <row r="38" spans="2:25" ht="33" customHeight="1" x14ac:dyDescent="0.25">
      <c r="B38" s="35" t="s">
        <v>122</v>
      </c>
      <c r="C38" s="30" t="s">
        <v>3</v>
      </c>
      <c r="D38" s="22">
        <v>46000</v>
      </c>
      <c r="E38" s="6">
        <f t="shared" si="9"/>
        <v>552000</v>
      </c>
      <c r="F38" s="90"/>
      <c r="G38" s="90"/>
      <c r="H38" s="90"/>
      <c r="I38" s="90"/>
      <c r="J38" s="11"/>
      <c r="K38" s="11"/>
      <c r="L38" s="8"/>
      <c r="M38" s="8"/>
      <c r="N38" s="8"/>
      <c r="O38" s="8"/>
      <c r="P38" s="8"/>
      <c r="Q38" s="8"/>
      <c r="R38" s="8"/>
      <c r="S38" s="8"/>
      <c r="T38" s="8"/>
      <c r="U38" s="54"/>
    </row>
    <row r="39" spans="2:25" ht="25.5" customHeight="1" x14ac:dyDescent="0.25">
      <c r="B39" s="35" t="s">
        <v>123</v>
      </c>
      <c r="C39" s="30" t="s">
        <v>3</v>
      </c>
      <c r="D39" s="22">
        <v>46000</v>
      </c>
      <c r="E39" s="6">
        <f t="shared" si="9"/>
        <v>552000</v>
      </c>
      <c r="F39" s="90"/>
      <c r="G39" s="90"/>
      <c r="H39" s="90"/>
      <c r="I39" s="90"/>
      <c r="J39" s="11"/>
      <c r="K39" s="11"/>
      <c r="L39" s="8"/>
      <c r="M39" s="8"/>
      <c r="N39" s="8"/>
      <c r="O39" s="8"/>
      <c r="P39" s="8"/>
      <c r="Q39" s="8"/>
      <c r="R39" s="8"/>
      <c r="S39" s="8"/>
      <c r="T39" s="8"/>
      <c r="U39" s="54"/>
    </row>
    <row r="40" spans="2:25" ht="46.5" customHeight="1" x14ac:dyDescent="0.3">
      <c r="B40" s="41" t="s">
        <v>124</v>
      </c>
      <c r="C40" s="44" t="s">
        <v>3</v>
      </c>
      <c r="D40" s="22">
        <v>46000</v>
      </c>
      <c r="E40" s="6">
        <f>D40*4</f>
        <v>184000</v>
      </c>
      <c r="F40" s="91"/>
      <c r="G40" s="91"/>
      <c r="H40" s="91"/>
      <c r="I40" s="91"/>
      <c r="J40" s="11"/>
      <c r="K40" s="11"/>
      <c r="L40" s="8"/>
      <c r="M40" s="8"/>
      <c r="N40" s="8"/>
      <c r="O40" s="8"/>
      <c r="P40" s="8"/>
      <c r="Q40" s="8"/>
      <c r="R40" s="8"/>
      <c r="S40" s="8"/>
      <c r="T40" s="8"/>
      <c r="U40" s="54" t="s">
        <v>37</v>
      </c>
    </row>
    <row r="41" spans="2:25" ht="16.5" customHeight="1" x14ac:dyDescent="0.3">
      <c r="B41" s="35" t="s">
        <v>125</v>
      </c>
      <c r="C41" s="30" t="s">
        <v>10</v>
      </c>
      <c r="D41" s="22">
        <v>6500</v>
      </c>
      <c r="E41" s="6">
        <f t="shared" si="9"/>
        <v>78000</v>
      </c>
      <c r="F41" s="89"/>
      <c r="G41" s="89"/>
      <c r="H41" s="89"/>
      <c r="I41" s="89"/>
      <c r="J41" s="11"/>
      <c r="K41" s="11"/>
      <c r="L41" s="8"/>
      <c r="M41" s="8"/>
      <c r="N41" s="8"/>
      <c r="O41" s="8"/>
      <c r="P41" s="8"/>
      <c r="Q41" s="8"/>
      <c r="R41" s="8"/>
      <c r="S41" s="8"/>
      <c r="T41" s="8"/>
      <c r="U41" s="54"/>
    </row>
    <row r="42" spans="2:25" ht="51.75" customHeight="1" x14ac:dyDescent="0.25">
      <c r="B42" s="40" t="s">
        <v>20</v>
      </c>
      <c r="C42" s="18" t="s">
        <v>21</v>
      </c>
      <c r="D42" s="23"/>
      <c r="E42" s="43">
        <f>E43+E44+E45+E46</f>
        <v>1110521</v>
      </c>
      <c r="F42" s="77"/>
      <c r="G42" s="77"/>
      <c r="H42" s="77"/>
      <c r="I42" s="77"/>
      <c r="J42" s="11"/>
      <c r="K42" s="11"/>
      <c r="L42" s="8"/>
      <c r="M42" s="8"/>
      <c r="N42" s="8"/>
      <c r="O42" s="8"/>
      <c r="P42" s="8"/>
      <c r="Q42" s="8"/>
      <c r="R42" s="8"/>
      <c r="S42" s="8"/>
      <c r="T42" s="8"/>
      <c r="U42" s="54"/>
    </row>
    <row r="43" spans="2:25" ht="60.75" customHeight="1" x14ac:dyDescent="0.25">
      <c r="B43" s="41" t="s">
        <v>126</v>
      </c>
      <c r="C43" s="30" t="s">
        <v>11</v>
      </c>
      <c r="D43" s="22"/>
      <c r="E43" s="26">
        <v>132352</v>
      </c>
      <c r="F43" s="92"/>
      <c r="G43" s="92"/>
      <c r="H43" s="92"/>
      <c r="I43" s="92"/>
      <c r="J43" s="8"/>
      <c r="K43" s="8"/>
      <c r="L43" s="8"/>
      <c r="M43" s="8"/>
      <c r="N43" s="8"/>
      <c r="O43" s="8"/>
      <c r="P43" s="8">
        <f>J43+L43+N43</f>
        <v>0</v>
      </c>
      <c r="Q43" s="8">
        <f>E43-P43</f>
        <v>132352</v>
      </c>
      <c r="R43" s="8"/>
      <c r="S43" s="8"/>
      <c r="T43" s="8">
        <f>R43+S43</f>
        <v>0</v>
      </c>
      <c r="U43" s="54" t="s">
        <v>135</v>
      </c>
    </row>
    <row r="44" spans="2:25" ht="174" customHeight="1" x14ac:dyDescent="0.25">
      <c r="B44" s="41" t="s">
        <v>127</v>
      </c>
      <c r="C44" s="30" t="s">
        <v>56</v>
      </c>
      <c r="D44" s="19"/>
      <c r="E44" s="26">
        <f>3154000*30.2%</f>
        <v>952508</v>
      </c>
      <c r="F44" s="93"/>
      <c r="G44" s="94"/>
      <c r="H44" s="94"/>
      <c r="I44" s="94"/>
      <c r="J44" s="8">
        <v>146388</v>
      </c>
      <c r="K44" s="8"/>
      <c r="L44" s="8">
        <v>809</v>
      </c>
      <c r="M44" s="8"/>
      <c r="N44" s="8">
        <v>125200</v>
      </c>
      <c r="O44" s="8"/>
      <c r="P44" s="8">
        <f>J44+L44+N44</f>
        <v>272397</v>
      </c>
      <c r="Q44" s="8">
        <f>E44-P44</f>
        <v>680111</v>
      </c>
      <c r="R44" s="8">
        <v>259091.28</v>
      </c>
      <c r="S44" s="8"/>
      <c r="T44" s="8">
        <f>R44+S44</f>
        <v>259091.28</v>
      </c>
      <c r="U44" s="54" t="s">
        <v>85</v>
      </c>
    </row>
    <row r="45" spans="2:25" ht="43.5" customHeight="1" x14ac:dyDescent="0.25">
      <c r="B45" s="35" t="s">
        <v>128</v>
      </c>
      <c r="C45" s="31" t="s">
        <v>35</v>
      </c>
      <c r="D45" s="19"/>
      <c r="E45" s="26">
        <v>5661</v>
      </c>
      <c r="F45" s="88"/>
      <c r="G45" s="88"/>
      <c r="H45" s="88"/>
      <c r="I45" s="88"/>
      <c r="J45" s="8"/>
      <c r="K45" s="8"/>
      <c r="L45" s="8">
        <v>1887</v>
      </c>
      <c r="M45" s="8"/>
      <c r="N45" s="8"/>
      <c r="O45" s="8"/>
      <c r="P45" s="8">
        <f>J45+L45+N45</f>
        <v>1887</v>
      </c>
      <c r="Q45" s="8">
        <f>E45-P45</f>
        <v>3774</v>
      </c>
      <c r="R45" s="8"/>
      <c r="S45" s="8"/>
      <c r="T45" s="8">
        <f>R45+S45</f>
        <v>0</v>
      </c>
      <c r="U45" s="54" t="s">
        <v>54</v>
      </c>
    </row>
    <row r="46" spans="2:25" ht="243.75" customHeight="1" x14ac:dyDescent="0.25">
      <c r="B46" s="35" t="s">
        <v>32</v>
      </c>
      <c r="C46" s="30" t="s">
        <v>129</v>
      </c>
      <c r="D46" s="19"/>
      <c r="E46" s="26">
        <v>20000</v>
      </c>
      <c r="F46" s="76" t="s">
        <v>130</v>
      </c>
      <c r="G46" s="76"/>
      <c r="H46" s="76"/>
      <c r="I46" s="76"/>
      <c r="J46" s="8"/>
      <c r="K46" s="8"/>
      <c r="L46" s="8"/>
      <c r="M46" s="8"/>
      <c r="N46" s="8"/>
      <c r="O46" s="8"/>
      <c r="P46" s="8">
        <f>J46+L46+N46</f>
        <v>0</v>
      </c>
      <c r="Q46" s="8">
        <f>E46-P46</f>
        <v>20000</v>
      </c>
      <c r="R46" s="8"/>
      <c r="S46" s="8"/>
      <c r="T46" s="8">
        <f>R46+S46</f>
        <v>0</v>
      </c>
      <c r="U46" s="54" t="s">
        <v>67</v>
      </c>
    </row>
    <row r="47" spans="2:25" ht="33" customHeight="1" x14ac:dyDescent="0.25">
      <c r="B47" s="35"/>
      <c r="C47" s="24"/>
      <c r="D47" s="22"/>
      <c r="E47" s="22"/>
      <c r="F47" s="83"/>
      <c r="G47" s="84"/>
      <c r="H47" s="47"/>
      <c r="I47" s="4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24"/>
      <c r="Y47" s="73">
        <f>E48-Y48</f>
        <v>0.48000000044703484</v>
      </c>
    </row>
    <row r="48" spans="2:25" x14ac:dyDescent="0.25">
      <c r="B48" s="34"/>
      <c r="C48" s="21" t="s">
        <v>2</v>
      </c>
      <c r="D48" s="19"/>
      <c r="E48" s="19">
        <f>E20+E42+E34+E17+E14+E8+E33</f>
        <v>12736800.48</v>
      </c>
      <c r="F48" s="74"/>
      <c r="G48" s="75"/>
      <c r="H48" s="75"/>
      <c r="I48" s="75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24"/>
      <c r="W48" s="73">
        <f>E48-E6</f>
        <v>0.48000000044703484</v>
      </c>
      <c r="Y48" s="4">
        <f>122*8700*12</f>
        <v>12736800</v>
      </c>
    </row>
    <row r="49" spans="2:20" x14ac:dyDescent="0.25">
      <c r="B49" s="12"/>
      <c r="C49" s="69"/>
      <c r="D49" s="70"/>
      <c r="E49" s="70"/>
      <c r="F49" s="71"/>
      <c r="G49" s="72"/>
      <c r="H49" s="72"/>
      <c r="I49" s="72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</row>
    <row r="50" spans="2:20" x14ac:dyDescent="0.25">
      <c r="B50" s="12"/>
      <c r="C50" s="69"/>
      <c r="D50" s="70"/>
      <c r="E50" s="70"/>
      <c r="F50" s="71"/>
      <c r="G50" s="72"/>
      <c r="H50" s="72"/>
      <c r="I50" s="72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</row>
    <row r="51" spans="2:20" x14ac:dyDescent="0.25">
      <c r="C51" s="4" t="s">
        <v>36</v>
      </c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</row>
    <row r="52" spans="2:20" ht="9.75" customHeight="1" x14ac:dyDescent="0.25">
      <c r="C52" s="58"/>
      <c r="D52" s="67"/>
      <c r="E52" s="67"/>
      <c r="F52" s="68"/>
      <c r="G52" s="68"/>
      <c r="H52" s="68"/>
      <c r="J52" s="66"/>
      <c r="K52" s="66"/>
    </row>
    <row r="53" spans="2:20" x14ac:dyDescent="0.25">
      <c r="E53" s="66"/>
    </row>
    <row r="55" spans="2:20" x14ac:dyDescent="0.25">
      <c r="B55" s="12"/>
    </row>
    <row r="56" spans="2:20" x14ac:dyDescent="0.25">
      <c r="B56" s="12"/>
    </row>
    <row r="60" spans="2:20" x14ac:dyDescent="0.25">
      <c r="B60" s="12"/>
    </row>
  </sheetData>
  <mergeCells count="46">
    <mergeCell ref="F11:I11"/>
    <mergeCell ref="B2:I2"/>
    <mergeCell ref="F4:I4"/>
    <mergeCell ref="F5:I5"/>
    <mergeCell ref="F6:I6"/>
    <mergeCell ref="F7:I7"/>
    <mergeCell ref="F8:I8"/>
    <mergeCell ref="F9:I9"/>
    <mergeCell ref="F10:I10"/>
    <mergeCell ref="F13:G13"/>
    <mergeCell ref="F12:I12"/>
    <mergeCell ref="F14:I14"/>
    <mergeCell ref="F15:I15"/>
    <mergeCell ref="F16:I16"/>
    <mergeCell ref="F41:I41"/>
    <mergeCell ref="F42:I42"/>
    <mergeCell ref="F43:I43"/>
    <mergeCell ref="F44:I44"/>
    <mergeCell ref="F17:I17"/>
    <mergeCell ref="F18:I18"/>
    <mergeCell ref="F19:I19"/>
    <mergeCell ref="F22:I22"/>
    <mergeCell ref="F23:I23"/>
    <mergeCell ref="F24:I24"/>
    <mergeCell ref="F25:I25"/>
    <mergeCell ref="F26:I26"/>
    <mergeCell ref="F27:I27"/>
    <mergeCell ref="F28:I28"/>
    <mergeCell ref="F30:I30"/>
    <mergeCell ref="F32:G32"/>
    <mergeCell ref="F48:I48"/>
    <mergeCell ref="F46:I46"/>
    <mergeCell ref="F20:I20"/>
    <mergeCell ref="F29:I29"/>
    <mergeCell ref="F31:G31"/>
    <mergeCell ref="F33:I33"/>
    <mergeCell ref="F47:G47"/>
    <mergeCell ref="F34:G34"/>
    <mergeCell ref="F21:G21"/>
    <mergeCell ref="F45:I45"/>
    <mergeCell ref="F35:I35"/>
    <mergeCell ref="F36:I36"/>
    <mergeCell ref="F37:I37"/>
    <mergeCell ref="F38:I38"/>
    <mergeCell ref="F39:I39"/>
    <mergeCell ref="F40:I40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2024(+500)</vt:lpstr>
      <vt:lpstr>'2024(+500)'!Заголовки_для_печати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да</cp:lastModifiedBy>
  <cp:lastPrinted>2024-03-22T18:09:57Z</cp:lastPrinted>
  <dcterms:created xsi:type="dcterms:W3CDTF">2013-03-07T05:53:53Z</dcterms:created>
  <dcterms:modified xsi:type="dcterms:W3CDTF">2024-03-30T19:03:52Z</dcterms:modified>
</cp:coreProperties>
</file>