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es\Desktop\Татьяна\Фин отчет 2020 г\"/>
    </mc:Choice>
  </mc:AlternateContent>
  <bookViews>
    <workbookView xWindow="0" yWindow="0" windowWidth="18830" windowHeight="5740" tabRatio="689"/>
  </bookViews>
  <sheets>
    <sheet name="2019 год" sheetId="14" r:id="rId1"/>
  </sheets>
  <definedNames>
    <definedName name="_xlnm.Print_Titles" localSheetId="0">'2019 год'!$8:$8</definedName>
    <definedName name="_xlnm.Print_Area" localSheetId="0">'2019 год'!$B$1:$I$92</definedName>
  </definedNames>
  <calcPr calcId="162913"/>
</workbook>
</file>

<file path=xl/calcChain.xml><?xml version="1.0" encoding="utf-8"?>
<calcChain xmlns="http://schemas.openxmlformats.org/spreadsheetml/2006/main">
  <c r="G43" i="14" l="1"/>
  <c r="D5" i="14"/>
  <c r="E25" i="14" l="1"/>
  <c r="E23" i="14" s="1"/>
  <c r="E10" i="14"/>
  <c r="E44" i="14"/>
  <c r="E45" i="14"/>
  <c r="E47" i="14"/>
  <c r="E56" i="14"/>
  <c r="E61" i="14"/>
  <c r="E62" i="14"/>
  <c r="E43" i="14"/>
  <c r="E39" i="14"/>
  <c r="E5" i="14"/>
  <c r="E40" i="14" l="1"/>
  <c r="E59" i="14"/>
  <c r="E46" i="14"/>
  <c r="E49" i="14"/>
  <c r="E51" i="14"/>
  <c r="E53" i="14"/>
  <c r="G60" i="14"/>
  <c r="E60" i="14"/>
  <c r="E57" i="14"/>
  <c r="E58" i="14"/>
  <c r="E55" i="14"/>
  <c r="G61" i="14"/>
  <c r="G57" i="14"/>
  <c r="E54" i="14"/>
  <c r="E52" i="14"/>
  <c r="E50" i="14"/>
  <c r="E48" i="14"/>
  <c r="E41" i="14"/>
  <c r="E42" i="14"/>
  <c r="E36" i="14" l="1"/>
  <c r="E70" i="14" s="1"/>
  <c r="E38" i="14"/>
  <c r="E66" i="14" l="1"/>
  <c r="E31" i="14"/>
  <c r="D36" i="14"/>
  <c r="G40" i="14"/>
  <c r="G41" i="14"/>
  <c r="G59" i="14"/>
  <c r="G55" i="14" l="1"/>
  <c r="G53" i="14"/>
  <c r="G51" i="14"/>
  <c r="G49" i="14"/>
  <c r="G47" i="14"/>
  <c r="G45" i="14"/>
  <c r="G39" i="14"/>
  <c r="D77" i="14" l="1"/>
  <c r="E75" i="14"/>
  <c r="E74" i="14" s="1"/>
  <c r="D19" i="14"/>
  <c r="D18" i="14"/>
  <c r="E82" i="14" l="1"/>
  <c r="E6" i="14" s="1"/>
  <c r="I2" i="14" s="1"/>
</calcChain>
</file>

<file path=xl/sharedStrings.xml><?xml version="1.0" encoding="utf-8"?>
<sst xmlns="http://schemas.openxmlformats.org/spreadsheetml/2006/main" count="185" uniqueCount="142">
  <si>
    <t>Обслуживание дорог и тротуаров поселка</t>
  </si>
  <si>
    <t>Текущая эксплуатация линий электропередач, уличного и внутреннего освещения</t>
  </si>
  <si>
    <t>ИТОГО ДОХОДЫ</t>
  </si>
  <si>
    <t>Примечание</t>
  </si>
  <si>
    <t xml:space="preserve">Членские взносы членов ДПК - собственников земельных участков </t>
  </si>
  <si>
    <t>ИТОГО РАСХОДЫ</t>
  </si>
  <si>
    <t>Контролер</t>
  </si>
  <si>
    <t>Канцтовары, расходные материалы для принтера</t>
  </si>
  <si>
    <t>1</t>
  </si>
  <si>
    <t>Доходная часть</t>
  </si>
  <si>
    <t>Расходная часть</t>
  </si>
  <si>
    <t>Справочно: сумма за мес</t>
  </si>
  <si>
    <t>Спецодежда, хозяйственный инвентарь</t>
  </si>
  <si>
    <t>Оплата расходных материалов</t>
  </si>
  <si>
    <t>Текущая эксплуатация ВЗУ, очистных сооружений, КНС ливневой и хозяйственно-бытовой канализации</t>
  </si>
  <si>
    <t>Оплата мобильной связи</t>
  </si>
  <si>
    <t>Почтовые расходы (отправка писем)</t>
  </si>
  <si>
    <t>Электромонтер</t>
  </si>
  <si>
    <t>На руки</t>
  </si>
  <si>
    <t>НДФЛ 13%</t>
  </si>
  <si>
    <t>Уборщица</t>
  </si>
  <si>
    <t>Налог на земли общего пользования</t>
  </si>
  <si>
    <t>Обслуживание газонов поселка</t>
  </si>
  <si>
    <t>Транспортные расходы</t>
  </si>
  <si>
    <t>Оплата услуг интернета</t>
  </si>
  <si>
    <t>Проведение субботника по уборке территории ДПК</t>
  </si>
  <si>
    <t>Главный бухгалтер</t>
  </si>
  <si>
    <t>Председатель правления ДПК "Истринский плес"  _______________________ В.Г. Онуфриенко</t>
  </si>
  <si>
    <t>Председатель</t>
  </si>
  <si>
    <t>Разнорабочий</t>
  </si>
  <si>
    <t>Резерв на непредвиденные расходы</t>
  </si>
  <si>
    <t>за месяц</t>
  </si>
  <si>
    <t>Содержание имущества общего пользования</t>
  </si>
  <si>
    <t>Расчеты с оператором по обращению с твердыми коммунальными отходами на основании договора с этой организацией</t>
  </si>
  <si>
    <t>1.1</t>
  </si>
  <si>
    <t>1.2</t>
  </si>
  <si>
    <t>1.3</t>
  </si>
  <si>
    <t>1.4</t>
  </si>
  <si>
    <t>1.5</t>
  </si>
  <si>
    <t>1.6</t>
  </si>
  <si>
    <t>1.7</t>
  </si>
  <si>
    <t>3</t>
  </si>
  <si>
    <t>Договор с АО "Мособлгаз"</t>
  </si>
  <si>
    <t xml:space="preserve">Расчеты с организациями, осуществляющими снабжение ДПК на основании договоров с этими организациями </t>
  </si>
  <si>
    <t>Договор с АО "Мосэнергосбыт"</t>
  </si>
  <si>
    <t>2</t>
  </si>
  <si>
    <t>7</t>
  </si>
  <si>
    <t>Договор с ПАО "Сбербанк"</t>
  </si>
  <si>
    <t>Обеспечение деятельности правления</t>
  </si>
  <si>
    <t>4</t>
  </si>
  <si>
    <t>4.1</t>
  </si>
  <si>
    <t>1.8</t>
  </si>
  <si>
    <t>1.9</t>
  </si>
  <si>
    <t>5</t>
  </si>
  <si>
    <t xml:space="preserve">Вывоз твердых бытовых отходов </t>
  </si>
  <si>
    <t>Делопроизводитель</t>
  </si>
  <si>
    <t>Текущая эксплуатация трансформаторов высокого напряжения</t>
  </si>
  <si>
    <t>Уплата налогов и сборов, связанных с деятельностью СНТ</t>
  </si>
  <si>
    <t>Налог на водопользование</t>
  </si>
  <si>
    <t xml:space="preserve">Планируются расходы по аренде дробильной машины (проведение субботников по расчистке от валежника и сухих остатков деревьев на прилегающих к посёлку лесных территориях обязательно для физических и юридических лиц (постановление Правительства РФ от 18 августа 2016 г. № 807) </t>
  </si>
  <si>
    <t>5.3</t>
  </si>
  <si>
    <t>Расходы, связанные с выплатой заработной платы лицам, с которыми заключены договоры</t>
  </si>
  <si>
    <t>5.1</t>
  </si>
  <si>
    <t>5.2</t>
  </si>
  <si>
    <t>1.10</t>
  </si>
  <si>
    <t>2.1</t>
  </si>
  <si>
    <t>2.2</t>
  </si>
  <si>
    <t>2.3</t>
  </si>
  <si>
    <t>2.4</t>
  </si>
  <si>
    <t>3.1</t>
  </si>
  <si>
    <t>3.2</t>
  </si>
  <si>
    <t>2.5</t>
  </si>
  <si>
    <t>5.4</t>
  </si>
  <si>
    <t>5.5</t>
  </si>
  <si>
    <t>Принято согласно договору от 26 декабря 2014 г. № И-770 - 6601,72 в месяц</t>
  </si>
  <si>
    <t>Налоговые отчисления - (окружающая среда)</t>
  </si>
  <si>
    <t>УСН</t>
  </si>
  <si>
    <t>Для оплаты услуг адвоката Луневой О.В. по оформлению и сопровождению исков к должникам по уплате членских взносов и работ по исполнительному производству</t>
  </si>
  <si>
    <t>6</t>
  </si>
  <si>
    <t>6.1</t>
  </si>
  <si>
    <t>6.2</t>
  </si>
  <si>
    <t>6.3</t>
  </si>
  <si>
    <t>Контур.Экстерн</t>
  </si>
  <si>
    <t>Сумма                     за 2022 г.</t>
  </si>
  <si>
    <t xml:space="preserve">По аналогии с 2021 г. (оплата осуществляется по фактическим затратам). </t>
  </si>
  <si>
    <t xml:space="preserve"> По аналогии с 2021 г. (оплата осуществляется по фактическим затратам). </t>
  </si>
  <si>
    <t>По аналогии с 2021 г.</t>
  </si>
  <si>
    <t>Принято согласно договору с региональным оператором "Рузский" с  учетом стоимости вывоза 1 м3 ТБО, равной 950,00 рублей (один раз в неделю с мая по сентябрь 2022 г.)</t>
  </si>
  <si>
    <t>Принято по аналогии с 2021 годом  и учетом планируемого повышения тарифа         с 1 июля 2022 г.</t>
  </si>
  <si>
    <t>По аналогии с 2021 годом затраты включают в себя использование личного автотранспорта и расходы на ГСМ для нужд, связанных с обслуживаним поселка (оплата осуществляется по фактическим затратам с представлением чеков АЗС)</t>
  </si>
  <si>
    <t>Принято по аналогии с 2021 годом</t>
  </si>
  <si>
    <t xml:space="preserve">По аналогии с 2021 годом для закупки моющих средств, фильтров для воды (оплата осуществляется по фактическим затратам с предъявлением чеков) </t>
  </si>
  <si>
    <t xml:space="preserve">Планируется замена лампочек уличного освещения  с приобретением  30 светодиодных лампочек с переходным цоколем по цене 266 рублей каждая                 </t>
  </si>
  <si>
    <t>1.11</t>
  </si>
  <si>
    <r>
      <t>Налоговые отчисления - взносы во внебюджетные фонды (</t>
    </r>
    <r>
      <rPr>
        <b/>
        <sz val="10"/>
        <color indexed="8"/>
        <rFont val="Arial Narrow"/>
        <family val="2"/>
        <charset val="204"/>
      </rPr>
      <t>30,2%</t>
    </r>
    <r>
      <rPr>
        <sz val="10"/>
        <color indexed="8"/>
        <rFont val="Arial Narrow"/>
        <family val="2"/>
        <charset val="204"/>
      </rPr>
      <t>) на ФОТ</t>
    </r>
  </si>
  <si>
    <t>Чистка снега в зимнее время (договор с ИП Бурмистров И.А.    (из расчета 72000 рублей  в месяц)  Договор № 65 от 26 ноября 2021 г.</t>
  </si>
  <si>
    <t>Для приобретения хозяйственного инвентаря (мётлы, щетки, совковые и  снеговые лопаты, перчатки) по аналогии с 2021 г.</t>
  </si>
  <si>
    <t>Принято согласно договору с ООО "ЭКОрегион-Сервис" с учетом стоимости вывоза 1 м3 ТБО, равной 900,00 рублей (вывоз по требованию заказчика) Израсходовано в 2021 г. 234800</t>
  </si>
  <si>
    <t>Для приобретения картриджей и их заправки, бумаги для принтера, папок для документов, авторучек, карандашей. Принято по ожидаемым затратам.</t>
  </si>
  <si>
    <t xml:space="preserve"> МКА "А.Д.В.Е.Н.Т.И.К.А"</t>
  </si>
  <si>
    <t>Принято согласно договору с ИП Подхватилин П.М.  от 20 февраля 2017 г. № 20/17          и дополнительного соглашения по сбору анализов за 2 квартала 2022 г.</t>
  </si>
  <si>
    <t>Принято с учетом фактических расходов в 2021 году для приобретение ГСМ для мотоблока , бензокосилок , снегоуборочной машины ( оплата осуществляется по фактическим затратам с представлением чеков).</t>
  </si>
  <si>
    <t xml:space="preserve"> Оплата лицензии на дистанционную сдачу  бухгартерской отчетности </t>
  </si>
  <si>
    <t>Эксплуатация генератора</t>
  </si>
  <si>
    <t>Расход дизтоплива 100 литров стоимостью 5300 руб., замена масла 20 литров стоимостью  3985 руб.</t>
  </si>
  <si>
    <t>Комендант</t>
  </si>
  <si>
    <t>Председатель СНТ Онуфриенко В.Г.</t>
  </si>
  <si>
    <t>5 месяцев</t>
  </si>
  <si>
    <t>8 месяцев</t>
  </si>
  <si>
    <t xml:space="preserve"> ФИНАНСОВО-ЭКОНОМИЧЕСКОЕ ОБОСНОВАНИЕ  </t>
  </si>
  <si>
    <t>4.2</t>
  </si>
  <si>
    <t>4.3</t>
  </si>
  <si>
    <t>4.4</t>
  </si>
  <si>
    <t>4.5</t>
  </si>
  <si>
    <t>4.7</t>
  </si>
  <si>
    <t>4.9</t>
  </si>
  <si>
    <t>4.11</t>
  </si>
  <si>
    <t>4.12</t>
  </si>
  <si>
    <t>4.13</t>
  </si>
  <si>
    <t xml:space="preserve">               ПРОЕКТ                                             принят на заседании правления СНТ "Истринский плёс"  2 апреля 2022 г.</t>
  </si>
  <si>
    <t>4 месяци</t>
  </si>
  <si>
    <t xml:space="preserve">8 месяцев с учетом роста инфляции  с 2017 по 2021 год ( 2,57% , 4,26%, 5,19%,4,39%,8,39%         соответственно). </t>
  </si>
  <si>
    <t>4.4.1</t>
  </si>
  <si>
    <t>4.5.1</t>
  </si>
  <si>
    <t>4.6</t>
  </si>
  <si>
    <t>4.6.1</t>
  </si>
  <si>
    <t>4 месяца</t>
  </si>
  <si>
    <t>4.8</t>
  </si>
  <si>
    <t>4.7.1</t>
  </si>
  <si>
    <t>4.8.1</t>
  </si>
  <si>
    <t>4.9.1</t>
  </si>
  <si>
    <t>2 месяца</t>
  </si>
  <si>
    <t>4.10.1</t>
  </si>
  <si>
    <t xml:space="preserve">2 месяцев с учетом роста инфляции  с 2017 по 2021 год ( 2,57% , 4,26%, 5,19%,4,39%,8,39%         соответственно). </t>
  </si>
  <si>
    <t>4.10.</t>
  </si>
  <si>
    <t>4.11.1</t>
  </si>
  <si>
    <t>4.12.1</t>
  </si>
  <si>
    <t>4.13.1</t>
  </si>
  <si>
    <t>4.14</t>
  </si>
  <si>
    <t>4.14.1</t>
  </si>
  <si>
    <t>Сумма членских взносов и платы правообладателей земельных участков, не являющихся членами СНТ (по 6850 рублей в месяц с каждого из 122 участков за 4 месяца и по 7850 рублей в месяц с каждого из 122 участков за 8 месяцев )</t>
  </si>
  <si>
    <t>Принято согласно договору с ООО "Русэнерго" от 1 октября 2019 г. № 82-19/ТО дополнительное соглашение № 1 от 19.02.2020 г. 3 мес по 12000 руб.  и ООО "Комплект Недвижимость" с 1 апреля 2022 г. (9 мес. по 100000 руб.) Договор № 22 от 01.04.2022г.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</si>
</sst>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#,##0.00;[Red]#,##0.00"/>
  </numFmts>
  <fonts count="31" x14ac:knownFonts="1"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FF0000"/>
      <name val="Arial Narrow"/>
      <family val="2"/>
      <charset val="204"/>
    </font>
    <font>
      <sz val="9"/>
      <color theme="1"/>
      <name val="Arial Narrow"/>
      <family val="2"/>
      <charset val="204"/>
    </font>
    <font>
      <sz val="9"/>
      <name val="Arial Narrow"/>
      <family val="2"/>
      <charset val="204"/>
    </font>
    <font>
      <b/>
      <u/>
      <sz val="18"/>
      <color theme="1"/>
      <name val="Arial Narrow"/>
      <family val="2"/>
      <charset val="204"/>
    </font>
    <font>
      <b/>
      <sz val="18"/>
      <color theme="1"/>
      <name val="Arial Narrow"/>
      <family val="2"/>
      <charset val="204"/>
    </font>
    <font>
      <i/>
      <sz val="8"/>
      <color theme="1"/>
      <name val="Arial Narrow"/>
      <family val="2"/>
      <charset val="204"/>
    </font>
    <font>
      <b/>
      <i/>
      <sz val="11"/>
      <color theme="1"/>
      <name val="Arial Narrow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23" fillId="0" borderId="8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3" fontId="24" fillId="0" borderId="1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2" fontId="0" fillId="0" borderId="1" xfId="0" applyNumberFormat="1" applyBorder="1"/>
    <xf numFmtId="3" fontId="2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2" fontId="8" fillId="0" borderId="0" xfId="0" applyNumberFormat="1" applyFont="1" applyFill="1" applyAlignment="1">
      <alignment vertical="center"/>
    </xf>
    <xf numFmtId="3" fontId="10" fillId="0" borderId="3" xfId="0" applyNumberFormat="1" applyFont="1" applyFill="1" applyBorder="1" applyAlignment="1">
      <alignment vertical="top" wrapText="1"/>
    </xf>
    <xf numFmtId="3" fontId="8" fillId="2" borderId="0" xfId="0" applyNumberFormat="1" applyFont="1" applyFill="1" applyAlignment="1">
      <alignment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left" vertical="top" wrapText="1"/>
    </xf>
    <xf numFmtId="0" fontId="29" fillId="0" borderId="8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center"/>
    </xf>
    <xf numFmtId="164" fontId="0" fillId="0" borderId="1" xfId="0" applyNumberFormat="1" applyBorder="1"/>
    <xf numFmtId="165" fontId="8" fillId="0" borderId="1" xfId="0" applyNumberFormat="1" applyFont="1" applyFill="1" applyBorder="1" applyAlignment="1">
      <alignment horizontal="right"/>
    </xf>
    <xf numFmtId="2" fontId="0" fillId="0" borderId="4" xfId="0" applyNumberFormat="1" applyBorder="1"/>
    <xf numFmtId="2" fontId="9" fillId="0" borderId="4" xfId="0" applyNumberFormat="1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2" fontId="0" fillId="0" borderId="4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right" wrapText="1"/>
    </xf>
    <xf numFmtId="49" fontId="12" fillId="0" borderId="8" xfId="0" applyNumberFormat="1" applyFont="1" applyFill="1" applyBorder="1" applyAlignment="1">
      <alignment horizontal="center" vertical="center"/>
    </xf>
    <xf numFmtId="2" fontId="0" fillId="0" borderId="7" xfId="0" applyNumberFormat="1" applyBorder="1"/>
    <xf numFmtId="2" fontId="0" fillId="0" borderId="3" xfId="0" applyNumberFormat="1" applyBorder="1"/>
    <xf numFmtId="4" fontId="0" fillId="2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/>
    <xf numFmtId="4" fontId="10" fillId="2" borderId="1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30" fillId="0" borderId="8" xfId="0" applyFont="1" applyFill="1" applyBorder="1" applyAlignment="1">
      <alignment horizontal="left" vertical="top"/>
    </xf>
    <xf numFmtId="0" fontId="30" fillId="0" borderId="3" xfId="0" applyFont="1" applyFill="1" applyBorder="1" applyAlignment="1">
      <alignment horizontal="left" vertical="top"/>
    </xf>
    <xf numFmtId="1" fontId="8" fillId="0" borderId="4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29" fillId="0" borderId="8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left" vertical="top" wrapText="1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6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center" wrapText="1"/>
    </xf>
    <xf numFmtId="0" fontId="13" fillId="0" borderId="8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3" fillId="0" borderId="3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left" wrapText="1"/>
    </xf>
    <xf numFmtId="0" fontId="29" fillId="0" borderId="3" xfId="0" applyFont="1" applyFill="1" applyBorder="1" applyAlignment="1">
      <alignment horizontal="left" wrapText="1"/>
    </xf>
    <xf numFmtId="3" fontId="12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21" fillId="2" borderId="8" xfId="0" applyNumberFormat="1" applyFont="1" applyFill="1" applyBorder="1" applyAlignment="1">
      <alignment horizontal="left" vertical="top" wrapText="1"/>
    </xf>
    <xf numFmtId="4" fontId="21" fillId="2" borderId="2" xfId="0" applyNumberFormat="1" applyFont="1" applyFill="1" applyBorder="1" applyAlignment="1">
      <alignment horizontal="left" vertical="top" wrapText="1"/>
    </xf>
    <xf numFmtId="4" fontId="21" fillId="2" borderId="3" xfId="0" applyNumberFormat="1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K89"/>
  <sheetViews>
    <sheetView tabSelected="1" topLeftCell="B1" zoomScaleNormal="100" zoomScaleSheetLayoutView="110" workbookViewId="0">
      <selection activeCell="D60" sqref="D60"/>
    </sheetView>
  </sheetViews>
  <sheetFormatPr defaultColWidth="8.7265625" defaultRowHeight="14" x14ac:dyDescent="0.35"/>
  <cols>
    <col min="1" max="1" width="0.81640625" style="2" customWidth="1"/>
    <col min="2" max="2" width="7.1796875" style="36" customWidth="1"/>
    <col min="3" max="3" width="46.7265625" style="2" customWidth="1"/>
    <col min="4" max="4" width="12.54296875" style="2" customWidth="1"/>
    <col min="5" max="5" width="15" style="2" customWidth="1"/>
    <col min="6" max="9" width="15.1796875" style="2" customWidth="1"/>
    <col min="10" max="10" width="1" style="2" customWidth="1"/>
    <col min="11" max="11" width="11.453125" style="2" bestFit="1" customWidth="1"/>
    <col min="12" max="12" width="12.81640625" style="2" customWidth="1"/>
    <col min="13" max="13" width="11" style="2" customWidth="1"/>
    <col min="14" max="14" width="10.7265625" style="2" customWidth="1"/>
    <col min="15" max="16384" width="8.7265625" style="2"/>
  </cols>
  <sheetData>
    <row r="1" spans="2:10" s="27" customFormat="1" ht="66.5" customHeight="1" x14ac:dyDescent="0.35">
      <c r="B1" s="36"/>
      <c r="C1" s="53"/>
      <c r="H1" s="131" t="s">
        <v>119</v>
      </c>
      <c r="I1" s="131"/>
    </row>
    <row r="2" spans="2:10" ht="50" customHeight="1" x14ac:dyDescent="0.35">
      <c r="B2" s="48"/>
      <c r="C2" s="49"/>
      <c r="D2" s="133" t="s">
        <v>109</v>
      </c>
      <c r="E2" s="133"/>
      <c r="F2" s="133"/>
      <c r="G2" s="133"/>
      <c r="H2" s="73"/>
      <c r="I2" s="65">
        <f>E5-E6</f>
        <v>0.35400000028312206</v>
      </c>
    </row>
    <row r="3" spans="2:10" ht="11.25" customHeight="1" x14ac:dyDescent="0.3">
      <c r="B3" s="9"/>
      <c r="C3" s="132"/>
      <c r="D3" s="132"/>
      <c r="E3" s="132"/>
      <c r="F3" s="132"/>
      <c r="G3" s="132"/>
      <c r="H3" s="132"/>
      <c r="I3" s="132"/>
    </row>
    <row r="4" spans="2:10" s="3" customFormat="1" ht="33.75" customHeight="1" x14ac:dyDescent="0.35">
      <c r="B4" s="34" t="s">
        <v>8</v>
      </c>
      <c r="C4" s="10" t="s">
        <v>9</v>
      </c>
      <c r="D4" s="11" t="s">
        <v>11</v>
      </c>
      <c r="E4" s="11" t="s">
        <v>83</v>
      </c>
      <c r="F4" s="126" t="s">
        <v>3</v>
      </c>
      <c r="G4" s="127"/>
      <c r="H4" s="127"/>
      <c r="I4" s="128"/>
    </row>
    <row r="5" spans="2:10" ht="53.5" customHeight="1" x14ac:dyDescent="0.35">
      <c r="B5" s="35" t="s">
        <v>34</v>
      </c>
      <c r="C5" s="12" t="s">
        <v>4</v>
      </c>
      <c r="D5" s="7">
        <f>7850*122</f>
        <v>957700</v>
      </c>
      <c r="E5" s="17">
        <f>D5*8+6850*4*122</f>
        <v>11004400</v>
      </c>
      <c r="F5" s="134" t="s">
        <v>140</v>
      </c>
      <c r="G5" s="94"/>
      <c r="H5" s="94"/>
      <c r="I5" s="95"/>
    </row>
    <row r="6" spans="2:10" ht="20.25" customHeight="1" x14ac:dyDescent="0.35">
      <c r="B6" s="37"/>
      <c r="C6" s="13" t="s">
        <v>2</v>
      </c>
      <c r="D6" s="5"/>
      <c r="E6" s="7">
        <f>E82</f>
        <v>11004399.646</v>
      </c>
      <c r="F6" s="126"/>
      <c r="G6" s="127"/>
      <c r="H6" s="127"/>
      <c r="I6" s="128"/>
    </row>
    <row r="7" spans="2:10" s="4" customFormat="1" ht="23" customHeight="1" x14ac:dyDescent="0.35">
      <c r="B7" s="138"/>
      <c r="C7" s="138"/>
      <c r="D7" s="138"/>
      <c r="E7" s="138"/>
      <c r="F7" s="138"/>
      <c r="G7" s="138"/>
      <c r="H7" s="138"/>
      <c r="I7" s="138"/>
    </row>
    <row r="8" spans="2:10" s="3" customFormat="1" ht="33.75" customHeight="1" x14ac:dyDescent="0.35">
      <c r="B8" s="35">
        <v>2</v>
      </c>
      <c r="C8" s="14" t="s">
        <v>10</v>
      </c>
      <c r="D8" s="11" t="s">
        <v>11</v>
      </c>
      <c r="E8" s="11" t="s">
        <v>83</v>
      </c>
      <c r="F8" s="126" t="s">
        <v>3</v>
      </c>
      <c r="G8" s="127"/>
      <c r="H8" s="127"/>
      <c r="I8" s="128"/>
    </row>
    <row r="9" spans="2:10" s="4" customFormat="1" ht="22" customHeight="1" x14ac:dyDescent="0.35">
      <c r="B9" s="103"/>
      <c r="C9" s="103"/>
      <c r="D9" s="103"/>
      <c r="E9" s="103"/>
      <c r="F9" s="103"/>
      <c r="G9" s="103"/>
      <c r="H9" s="103"/>
      <c r="I9" s="103"/>
      <c r="J9" s="3"/>
    </row>
    <row r="10" spans="2:10" s="4" customFormat="1" ht="31" customHeight="1" x14ac:dyDescent="0.35">
      <c r="B10" s="35" t="s">
        <v>8</v>
      </c>
      <c r="C10" s="58" t="s">
        <v>32</v>
      </c>
      <c r="D10" s="31"/>
      <c r="E10" s="89">
        <f>E11+E12+E13+E14+++E15+E16+E17+E18+E19+E21+E20</f>
        <v>1503265</v>
      </c>
      <c r="F10" s="90"/>
      <c r="G10" s="91"/>
      <c r="H10" s="91"/>
      <c r="I10" s="92"/>
      <c r="J10" s="3"/>
    </row>
    <row r="11" spans="2:10" s="4" customFormat="1" ht="31" customHeight="1" x14ac:dyDescent="0.35">
      <c r="B11" s="35" t="s">
        <v>34</v>
      </c>
      <c r="C11" s="58" t="s">
        <v>103</v>
      </c>
      <c r="D11" s="31"/>
      <c r="E11" s="32">
        <v>9285</v>
      </c>
      <c r="F11" s="135" t="s">
        <v>104</v>
      </c>
      <c r="G11" s="136"/>
      <c r="H11" s="136"/>
      <c r="I11" s="137"/>
      <c r="J11" s="3"/>
    </row>
    <row r="12" spans="2:10" s="4" customFormat="1" ht="63" customHeight="1" x14ac:dyDescent="0.35">
      <c r="B12" s="37" t="s">
        <v>35</v>
      </c>
      <c r="C12" s="28" t="s">
        <v>1</v>
      </c>
      <c r="D12" s="5"/>
      <c r="E12" s="5">
        <v>7980</v>
      </c>
      <c r="F12" s="113" t="s">
        <v>92</v>
      </c>
      <c r="G12" s="94"/>
      <c r="H12" s="94"/>
      <c r="I12" s="95"/>
      <c r="J12" s="3"/>
    </row>
    <row r="13" spans="2:10" s="4" customFormat="1" ht="63" customHeight="1" x14ac:dyDescent="0.35">
      <c r="B13" s="37" t="s">
        <v>36</v>
      </c>
      <c r="C13" s="28" t="s">
        <v>56</v>
      </c>
      <c r="D13" s="5">
        <v>10500</v>
      </c>
      <c r="E13" s="5">
        <v>126000</v>
      </c>
      <c r="F13" s="113" t="s">
        <v>141</v>
      </c>
      <c r="G13" s="94"/>
      <c r="H13" s="94"/>
      <c r="I13" s="95"/>
      <c r="J13" s="3"/>
    </row>
    <row r="14" spans="2:10" s="4" customFormat="1" ht="41.25" customHeight="1" x14ac:dyDescent="0.35">
      <c r="B14" s="37" t="s">
        <v>37</v>
      </c>
      <c r="C14" s="28" t="s">
        <v>14</v>
      </c>
      <c r="D14" s="5">
        <v>84000</v>
      </c>
      <c r="E14" s="5">
        <v>905000</v>
      </c>
      <c r="F14" s="123" t="s">
        <v>100</v>
      </c>
      <c r="G14" s="124"/>
      <c r="H14" s="124"/>
      <c r="I14" s="125"/>
      <c r="J14" s="3"/>
    </row>
    <row r="15" spans="2:10" s="4" customFormat="1" ht="53.25" customHeight="1" x14ac:dyDescent="0.35">
      <c r="B15" s="37" t="s">
        <v>38</v>
      </c>
      <c r="C15" s="26" t="s">
        <v>22</v>
      </c>
      <c r="D15" s="5"/>
      <c r="E15" s="5">
        <v>60000</v>
      </c>
      <c r="F15" s="123" t="s">
        <v>101</v>
      </c>
      <c r="G15" s="124"/>
      <c r="H15" s="124"/>
      <c r="I15" s="125"/>
      <c r="J15" s="3"/>
    </row>
    <row r="16" spans="2:10" s="4" customFormat="1" ht="42" customHeight="1" x14ac:dyDescent="0.35">
      <c r="B16" s="37" t="s">
        <v>39</v>
      </c>
      <c r="C16" s="28" t="s">
        <v>0</v>
      </c>
      <c r="D16" s="5"/>
      <c r="E16" s="5">
        <v>288000</v>
      </c>
      <c r="F16" s="123" t="s">
        <v>95</v>
      </c>
      <c r="G16" s="129"/>
      <c r="H16" s="129"/>
      <c r="I16" s="130"/>
      <c r="J16" s="3"/>
    </row>
    <row r="17" spans="2:10" s="4" customFormat="1" ht="64.5" customHeight="1" x14ac:dyDescent="0.35">
      <c r="B17" s="37" t="s">
        <v>40</v>
      </c>
      <c r="C17" s="28" t="s">
        <v>23</v>
      </c>
      <c r="D17" s="5">
        <v>5000</v>
      </c>
      <c r="E17" s="6">
        <v>60000</v>
      </c>
      <c r="F17" s="143" t="s">
        <v>89</v>
      </c>
      <c r="G17" s="144"/>
      <c r="H17" s="144"/>
      <c r="I17" s="145"/>
      <c r="J17" s="3"/>
    </row>
    <row r="18" spans="2:10" s="4" customFormat="1" ht="48.75" customHeight="1" x14ac:dyDescent="0.35">
      <c r="B18" s="37" t="s">
        <v>51</v>
      </c>
      <c r="C18" s="28" t="s">
        <v>12</v>
      </c>
      <c r="D18" s="5">
        <f>E18/12</f>
        <v>833.33333333333337</v>
      </c>
      <c r="E18" s="6">
        <v>10000</v>
      </c>
      <c r="F18" s="146" t="s">
        <v>96</v>
      </c>
      <c r="G18" s="94"/>
      <c r="H18" s="94"/>
      <c r="I18" s="95"/>
      <c r="J18" s="3"/>
    </row>
    <row r="19" spans="2:10" s="4" customFormat="1" ht="37.5" customHeight="1" x14ac:dyDescent="0.35">
      <c r="B19" s="37" t="s">
        <v>52</v>
      </c>
      <c r="C19" s="28" t="s">
        <v>7</v>
      </c>
      <c r="D19" s="6">
        <f>E19/12</f>
        <v>833.33333333333337</v>
      </c>
      <c r="E19" s="6">
        <v>10000</v>
      </c>
      <c r="F19" s="146" t="s">
        <v>98</v>
      </c>
      <c r="G19" s="94"/>
      <c r="H19" s="94"/>
      <c r="I19" s="95"/>
      <c r="J19" s="3"/>
    </row>
    <row r="20" spans="2:10" s="4" customFormat="1" ht="52.5" customHeight="1" x14ac:dyDescent="0.35">
      <c r="B20" s="37" t="s">
        <v>64</v>
      </c>
      <c r="C20" s="28" t="s">
        <v>13</v>
      </c>
      <c r="D20" s="5"/>
      <c r="E20" s="5">
        <v>7000</v>
      </c>
      <c r="F20" s="93" t="s">
        <v>91</v>
      </c>
      <c r="G20" s="94"/>
      <c r="H20" s="94"/>
      <c r="I20" s="95"/>
      <c r="J20" s="3"/>
    </row>
    <row r="21" spans="2:10" s="4" customFormat="1" ht="56.25" customHeight="1" x14ac:dyDescent="0.35">
      <c r="B21" s="37" t="s">
        <v>93</v>
      </c>
      <c r="C21" s="28" t="s">
        <v>25</v>
      </c>
      <c r="D21" s="5"/>
      <c r="E21" s="5">
        <v>20000</v>
      </c>
      <c r="F21" s="93" t="s">
        <v>59</v>
      </c>
      <c r="G21" s="147"/>
      <c r="H21" s="147"/>
      <c r="I21" s="148"/>
      <c r="J21" s="3"/>
    </row>
    <row r="22" spans="2:10" s="4" customFormat="1" ht="25.5" customHeight="1" x14ac:dyDescent="0.35">
      <c r="B22" s="138"/>
      <c r="C22" s="138"/>
      <c r="D22" s="138"/>
      <c r="E22" s="138"/>
      <c r="F22" s="138"/>
      <c r="G22" s="138"/>
      <c r="H22" s="138"/>
      <c r="I22" s="138"/>
      <c r="J22" s="3"/>
    </row>
    <row r="23" spans="2:10" s="4" customFormat="1" ht="54.65" customHeight="1" x14ac:dyDescent="0.35">
      <c r="B23" s="35" t="s">
        <v>45</v>
      </c>
      <c r="C23" s="12" t="s">
        <v>43</v>
      </c>
      <c r="D23" s="31"/>
      <c r="E23" s="89">
        <f>E24+E25+E26+E27+E28</f>
        <v>1409684</v>
      </c>
      <c r="F23" s="90"/>
      <c r="G23" s="91"/>
      <c r="H23" s="91"/>
      <c r="I23" s="92"/>
      <c r="J23" s="3"/>
    </row>
    <row r="24" spans="2:10" s="4" customFormat="1" ht="54.65" customHeight="1" x14ac:dyDescent="0.35">
      <c r="B24" s="33" t="s">
        <v>65</v>
      </c>
      <c r="C24" s="28" t="s">
        <v>44</v>
      </c>
      <c r="D24" s="5"/>
      <c r="E24" s="5">
        <v>1200000</v>
      </c>
      <c r="F24" s="146" t="s">
        <v>88</v>
      </c>
      <c r="G24" s="160"/>
      <c r="H24" s="160"/>
      <c r="I24" s="161"/>
      <c r="J24" s="3"/>
    </row>
    <row r="25" spans="2:10" s="4" customFormat="1" ht="43.5" customHeight="1" x14ac:dyDescent="0.35">
      <c r="B25" s="33" t="s">
        <v>66</v>
      </c>
      <c r="C25" s="28" t="s">
        <v>42</v>
      </c>
      <c r="D25" s="5">
        <v>6602</v>
      </c>
      <c r="E25" s="5">
        <f>D25*12</f>
        <v>79224</v>
      </c>
      <c r="F25" s="143" t="s">
        <v>74</v>
      </c>
      <c r="G25" s="162"/>
      <c r="H25" s="162"/>
      <c r="I25" s="163"/>
      <c r="J25" s="3"/>
    </row>
    <row r="26" spans="2:10" s="4" customFormat="1" ht="47.25" customHeight="1" x14ac:dyDescent="0.35">
      <c r="B26" s="33" t="s">
        <v>67</v>
      </c>
      <c r="C26" s="28" t="s">
        <v>47</v>
      </c>
      <c r="D26" s="5"/>
      <c r="E26" s="57">
        <v>20000</v>
      </c>
      <c r="F26" s="146" t="s">
        <v>90</v>
      </c>
      <c r="G26" s="160"/>
      <c r="H26" s="160"/>
      <c r="I26" s="161"/>
      <c r="J26" s="3"/>
    </row>
    <row r="27" spans="2:10" s="4" customFormat="1" ht="45" customHeight="1" x14ac:dyDescent="0.35">
      <c r="B27" s="33" t="s">
        <v>68</v>
      </c>
      <c r="C27" s="63" t="s">
        <v>82</v>
      </c>
      <c r="D27" s="43"/>
      <c r="E27" s="43">
        <v>10460</v>
      </c>
      <c r="F27" s="157" t="s">
        <v>102</v>
      </c>
      <c r="G27" s="158"/>
      <c r="H27" s="158"/>
      <c r="I27" s="159"/>
      <c r="J27" s="3"/>
    </row>
    <row r="28" spans="2:10" s="4" customFormat="1" ht="41.25" customHeight="1" x14ac:dyDescent="0.35">
      <c r="B28" s="33" t="s">
        <v>71</v>
      </c>
      <c r="C28" s="28" t="s">
        <v>99</v>
      </c>
      <c r="D28" s="5"/>
      <c r="E28" s="5">
        <v>100000</v>
      </c>
      <c r="F28" s="156" t="s">
        <v>77</v>
      </c>
      <c r="G28" s="156"/>
      <c r="H28" s="156"/>
      <c r="I28" s="156"/>
      <c r="J28" s="3"/>
    </row>
    <row r="29" spans="2:10" s="4" customFormat="1" ht="22" customHeight="1" x14ac:dyDescent="0.35">
      <c r="B29" s="154"/>
      <c r="C29" s="154"/>
      <c r="D29" s="154"/>
      <c r="E29" s="154"/>
      <c r="F29" s="154"/>
      <c r="G29" s="154"/>
      <c r="H29" s="154"/>
      <c r="I29" s="154"/>
      <c r="J29" s="42"/>
    </row>
    <row r="30" spans="2:10" s="4" customFormat="1" ht="0.5" customHeight="1" x14ac:dyDescent="0.35">
      <c r="B30" s="155"/>
      <c r="C30" s="155"/>
      <c r="D30" s="155"/>
      <c r="E30" s="155"/>
      <c r="F30" s="155"/>
      <c r="G30" s="155"/>
      <c r="H30" s="155"/>
      <c r="I30" s="155"/>
      <c r="J30" s="3"/>
    </row>
    <row r="31" spans="2:10" s="4" customFormat="1" ht="54.65" customHeight="1" x14ac:dyDescent="0.35">
      <c r="B31" s="35" t="s">
        <v>41</v>
      </c>
      <c r="C31" s="12" t="s">
        <v>33</v>
      </c>
      <c r="D31" s="31"/>
      <c r="E31" s="89">
        <f>E32+E33</f>
        <v>302000</v>
      </c>
      <c r="F31" s="90"/>
      <c r="G31" s="91"/>
      <c r="H31" s="91"/>
      <c r="I31" s="92"/>
      <c r="J31" s="3"/>
    </row>
    <row r="32" spans="2:10" s="4" customFormat="1" ht="54.65" customHeight="1" x14ac:dyDescent="0.35">
      <c r="B32" s="35" t="s">
        <v>69</v>
      </c>
      <c r="C32" s="26" t="s">
        <v>54</v>
      </c>
      <c r="D32" s="6"/>
      <c r="E32" s="43">
        <v>235000</v>
      </c>
      <c r="F32" s="122" t="s">
        <v>97</v>
      </c>
      <c r="G32" s="94"/>
      <c r="H32" s="94"/>
      <c r="I32" s="95"/>
      <c r="J32" s="3"/>
    </row>
    <row r="33" spans="2:10" s="4" customFormat="1" ht="54.65" customHeight="1" x14ac:dyDescent="0.35">
      <c r="B33" s="35" t="s">
        <v>70</v>
      </c>
      <c r="C33" s="26" t="s">
        <v>54</v>
      </c>
      <c r="D33" s="6"/>
      <c r="E33" s="43">
        <v>67000</v>
      </c>
      <c r="F33" s="122" t="s">
        <v>87</v>
      </c>
      <c r="G33" s="94"/>
      <c r="H33" s="94"/>
      <c r="I33" s="95"/>
      <c r="J33" s="3"/>
    </row>
    <row r="34" spans="2:10" s="4" customFormat="1" ht="22" customHeight="1" x14ac:dyDescent="0.35">
      <c r="B34" s="103"/>
      <c r="C34" s="103"/>
      <c r="D34" s="103"/>
      <c r="E34" s="103"/>
      <c r="F34" s="103"/>
      <c r="G34" s="103"/>
      <c r="H34" s="103"/>
      <c r="I34" s="103"/>
      <c r="J34" s="3"/>
    </row>
    <row r="35" spans="2:10" ht="19" customHeight="1" x14ac:dyDescent="0.35">
      <c r="B35" s="39"/>
      <c r="C35" s="24"/>
      <c r="D35" s="25"/>
      <c r="E35" s="20"/>
      <c r="F35" s="25"/>
      <c r="G35" s="25"/>
      <c r="H35" s="25"/>
      <c r="I35" s="25"/>
      <c r="J35" s="3"/>
    </row>
    <row r="36" spans="2:10" s="27" customFormat="1" x14ac:dyDescent="0.35">
      <c r="B36" s="149" t="s">
        <v>49</v>
      </c>
      <c r="C36" s="104" t="s">
        <v>61</v>
      </c>
      <c r="D36" s="106">
        <f>D39+D40+D41+D43+D45+D47+D49+D51+D53+D55+D57+D59+D61</f>
        <v>533500</v>
      </c>
      <c r="E36" s="141">
        <f>E38+E39+E40+E41+E42+E43+E44+E45+E46+E47+E48+E49+E50+E51+E52+E53+E54+E55+E56+E57+E58+E59+E60+E61+E62</f>
        <v>5756373</v>
      </c>
      <c r="F36" s="46" t="s">
        <v>18</v>
      </c>
      <c r="G36" s="46" t="s">
        <v>19</v>
      </c>
      <c r="H36" s="150" t="s">
        <v>3</v>
      </c>
      <c r="I36" s="151"/>
      <c r="J36" s="3"/>
    </row>
    <row r="37" spans="2:10" s="27" customFormat="1" ht="15.5" x14ac:dyDescent="0.35">
      <c r="B37" s="149"/>
      <c r="C37" s="105"/>
      <c r="D37" s="107"/>
      <c r="E37" s="142"/>
      <c r="F37" s="7" t="s">
        <v>31</v>
      </c>
      <c r="G37" s="7" t="s">
        <v>31</v>
      </c>
      <c r="H37" s="152"/>
      <c r="I37" s="153"/>
      <c r="J37" s="3"/>
    </row>
    <row r="38" spans="2:10" s="27" customFormat="1" ht="14.5" x14ac:dyDescent="0.35">
      <c r="B38" s="35" t="s">
        <v>50</v>
      </c>
      <c r="C38" s="68" t="s">
        <v>106</v>
      </c>
      <c r="D38" s="81">
        <v>103997</v>
      </c>
      <c r="E38" s="85">
        <f>D38*5</f>
        <v>519985</v>
      </c>
      <c r="F38" s="75">
        <v>90477</v>
      </c>
      <c r="G38" s="86">
        <v>13520</v>
      </c>
      <c r="H38" s="70" t="s">
        <v>107</v>
      </c>
      <c r="I38" s="69"/>
      <c r="J38" s="3"/>
    </row>
    <row r="39" spans="2:10" ht="19.5" customHeight="1" x14ac:dyDescent="0.35">
      <c r="B39" s="35" t="s">
        <v>110</v>
      </c>
      <c r="C39" s="47" t="s">
        <v>28</v>
      </c>
      <c r="D39" s="51">
        <v>57000</v>
      </c>
      <c r="E39" s="56">
        <f>D39*8</f>
        <v>456000</v>
      </c>
      <c r="F39" s="74">
        <v>50025</v>
      </c>
      <c r="G39" s="87">
        <f t="shared" ref="G39:G61" si="0">D39-F39</f>
        <v>6975</v>
      </c>
      <c r="H39" s="139" t="s">
        <v>108</v>
      </c>
      <c r="I39" s="140"/>
      <c r="J39" s="3"/>
    </row>
    <row r="40" spans="2:10" s="27" customFormat="1" ht="19.5" customHeight="1" x14ac:dyDescent="0.35">
      <c r="B40" s="35" t="s">
        <v>111</v>
      </c>
      <c r="C40" s="47" t="s">
        <v>105</v>
      </c>
      <c r="D40" s="51">
        <v>51000</v>
      </c>
      <c r="E40" s="56">
        <f>D40*8</f>
        <v>408000</v>
      </c>
      <c r="F40" s="56">
        <v>44370</v>
      </c>
      <c r="G40" s="87">
        <f t="shared" si="0"/>
        <v>6630</v>
      </c>
      <c r="H40" s="96" t="s">
        <v>108</v>
      </c>
      <c r="I40" s="97"/>
      <c r="J40" s="3"/>
    </row>
    <row r="41" spans="2:10" s="27" customFormat="1" ht="34" customHeight="1" x14ac:dyDescent="0.35">
      <c r="B41" s="35" t="s">
        <v>112</v>
      </c>
      <c r="C41" s="79" t="s">
        <v>26</v>
      </c>
      <c r="D41" s="51">
        <v>51000</v>
      </c>
      <c r="E41" s="56">
        <f>D41*8</f>
        <v>408000</v>
      </c>
      <c r="F41" s="56">
        <v>44370</v>
      </c>
      <c r="G41" s="87">
        <f t="shared" si="0"/>
        <v>6630</v>
      </c>
      <c r="H41" s="100" t="s">
        <v>121</v>
      </c>
      <c r="I41" s="101"/>
      <c r="J41" s="3"/>
    </row>
    <row r="42" spans="2:10" s="27" customFormat="1" ht="34" customHeight="1" x14ac:dyDescent="0.35">
      <c r="B42" s="35" t="s">
        <v>122</v>
      </c>
      <c r="C42" s="79" t="s">
        <v>26</v>
      </c>
      <c r="D42" s="51">
        <v>40300</v>
      </c>
      <c r="E42" s="56">
        <f>D42*4</f>
        <v>161200</v>
      </c>
      <c r="F42" s="56">
        <v>35061</v>
      </c>
      <c r="G42" s="87">
        <v>5239</v>
      </c>
      <c r="H42" s="71" t="s">
        <v>120</v>
      </c>
      <c r="I42" s="72"/>
      <c r="J42" s="3"/>
    </row>
    <row r="43" spans="2:10" s="27" customFormat="1" ht="30.5" customHeight="1" x14ac:dyDescent="0.35">
      <c r="B43" s="35" t="s">
        <v>113</v>
      </c>
      <c r="C43" s="79" t="s">
        <v>17</v>
      </c>
      <c r="D43" s="51">
        <v>34000</v>
      </c>
      <c r="E43" s="56">
        <f>D43*8</f>
        <v>272000</v>
      </c>
      <c r="F43" s="56">
        <v>29580</v>
      </c>
      <c r="G43" s="87">
        <f>D43-F43</f>
        <v>4420</v>
      </c>
      <c r="H43" s="100" t="s">
        <v>121</v>
      </c>
      <c r="I43" s="101"/>
      <c r="J43" s="3"/>
    </row>
    <row r="44" spans="2:10" s="27" customFormat="1" ht="30.5" customHeight="1" x14ac:dyDescent="0.35">
      <c r="B44" s="35" t="s">
        <v>123</v>
      </c>
      <c r="C44" s="79" t="s">
        <v>17</v>
      </c>
      <c r="D44" s="51">
        <v>28800</v>
      </c>
      <c r="E44" s="56">
        <f>D44*4</f>
        <v>115200</v>
      </c>
      <c r="F44" s="56">
        <v>25056</v>
      </c>
      <c r="G44" s="87">
        <v>3744</v>
      </c>
      <c r="H44" s="71" t="s">
        <v>126</v>
      </c>
      <c r="I44" s="72"/>
      <c r="J44" s="3"/>
    </row>
    <row r="45" spans="2:10" s="27" customFormat="1" ht="32.5" customHeight="1" x14ac:dyDescent="0.35">
      <c r="B45" s="35" t="s">
        <v>124</v>
      </c>
      <c r="C45" s="79" t="s">
        <v>29</v>
      </c>
      <c r="D45" s="51">
        <v>45000</v>
      </c>
      <c r="E45" s="56">
        <f>D45*8</f>
        <v>360000</v>
      </c>
      <c r="F45" s="56">
        <v>39150</v>
      </c>
      <c r="G45" s="87">
        <f t="shared" si="0"/>
        <v>5850</v>
      </c>
      <c r="H45" s="100" t="s">
        <v>121</v>
      </c>
      <c r="I45" s="101"/>
      <c r="J45" s="3"/>
    </row>
    <row r="46" spans="2:10" s="27" customFormat="1" ht="32.5" customHeight="1" x14ac:dyDescent="0.35">
      <c r="B46" s="35" t="s">
        <v>125</v>
      </c>
      <c r="C46" s="79" t="s">
        <v>29</v>
      </c>
      <c r="D46" s="51">
        <v>34500</v>
      </c>
      <c r="E46" s="56">
        <f>D46*4</f>
        <v>138000</v>
      </c>
      <c r="F46" s="56">
        <v>30015</v>
      </c>
      <c r="G46" s="87">
        <v>4485</v>
      </c>
      <c r="H46" s="71" t="s">
        <v>126</v>
      </c>
      <c r="I46" s="72"/>
      <c r="J46" s="3"/>
    </row>
    <row r="47" spans="2:10" ht="30.5" customHeight="1" x14ac:dyDescent="0.35">
      <c r="B47" s="82" t="s">
        <v>114</v>
      </c>
      <c r="C47" s="79" t="s">
        <v>29</v>
      </c>
      <c r="D47" s="51">
        <v>45000</v>
      </c>
      <c r="E47" s="56">
        <f>D47*8</f>
        <v>360000</v>
      </c>
      <c r="F47" s="83">
        <v>39150</v>
      </c>
      <c r="G47" s="87">
        <f t="shared" si="0"/>
        <v>5850</v>
      </c>
      <c r="H47" s="100" t="s">
        <v>121</v>
      </c>
      <c r="I47" s="101"/>
      <c r="J47" s="3"/>
    </row>
    <row r="48" spans="2:10" s="27" customFormat="1" ht="30.5" customHeight="1" x14ac:dyDescent="0.35">
      <c r="B48" s="82" t="s">
        <v>128</v>
      </c>
      <c r="C48" s="79" t="s">
        <v>29</v>
      </c>
      <c r="D48" s="51">
        <v>34500</v>
      </c>
      <c r="E48" s="56">
        <f>D48*4</f>
        <v>138000</v>
      </c>
      <c r="F48" s="84">
        <v>30015</v>
      </c>
      <c r="G48" s="87">
        <v>4485</v>
      </c>
      <c r="H48" s="71" t="s">
        <v>126</v>
      </c>
      <c r="I48" s="72"/>
      <c r="J48" s="3"/>
    </row>
    <row r="49" spans="2:11" ht="23" customHeight="1" x14ac:dyDescent="0.35">
      <c r="B49" s="82" t="s">
        <v>127</v>
      </c>
      <c r="C49" s="79" t="s">
        <v>6</v>
      </c>
      <c r="D49" s="51">
        <v>46000</v>
      </c>
      <c r="E49" s="56">
        <f>D49*8</f>
        <v>368000</v>
      </c>
      <c r="F49" s="84">
        <v>40020</v>
      </c>
      <c r="G49" s="87">
        <f t="shared" si="0"/>
        <v>5980</v>
      </c>
      <c r="H49" s="100" t="s">
        <v>121</v>
      </c>
      <c r="I49" s="101"/>
      <c r="J49" s="3"/>
    </row>
    <row r="50" spans="2:11" s="27" customFormat="1" ht="23" customHeight="1" x14ac:dyDescent="0.35">
      <c r="B50" s="82" t="s">
        <v>129</v>
      </c>
      <c r="C50" s="79" t="s">
        <v>6</v>
      </c>
      <c r="D50" s="51">
        <v>34500</v>
      </c>
      <c r="E50" s="56">
        <f>D50*4</f>
        <v>138000</v>
      </c>
      <c r="F50" s="84">
        <v>30015</v>
      </c>
      <c r="G50" s="87">
        <v>4485</v>
      </c>
      <c r="H50" s="71" t="s">
        <v>126</v>
      </c>
      <c r="I50" s="72"/>
      <c r="J50" s="3"/>
    </row>
    <row r="51" spans="2:11" ht="24" customHeight="1" x14ac:dyDescent="0.35">
      <c r="B51" s="82" t="s">
        <v>115</v>
      </c>
      <c r="C51" s="79" t="s">
        <v>6</v>
      </c>
      <c r="D51" s="51">
        <v>46000</v>
      </c>
      <c r="E51" s="56">
        <f>D51*8</f>
        <v>368000</v>
      </c>
      <c r="F51" s="84">
        <v>40020</v>
      </c>
      <c r="G51" s="87">
        <f t="shared" si="0"/>
        <v>5980</v>
      </c>
      <c r="H51" s="100" t="s">
        <v>121</v>
      </c>
      <c r="I51" s="101"/>
      <c r="J51" s="3"/>
    </row>
    <row r="52" spans="2:11" s="27" customFormat="1" ht="24" customHeight="1" x14ac:dyDescent="0.35">
      <c r="B52" s="82" t="s">
        <v>130</v>
      </c>
      <c r="C52" s="79" t="s">
        <v>6</v>
      </c>
      <c r="D52" s="51">
        <v>34500</v>
      </c>
      <c r="E52" s="56">
        <f>D52*4</f>
        <v>138000</v>
      </c>
      <c r="F52" s="84">
        <v>30015</v>
      </c>
      <c r="G52" s="87">
        <v>4485</v>
      </c>
      <c r="H52" s="71" t="s">
        <v>126</v>
      </c>
      <c r="I52" s="72"/>
      <c r="J52" s="3"/>
    </row>
    <row r="53" spans="2:11" ht="29.5" customHeight="1" x14ac:dyDescent="0.35">
      <c r="B53" s="82" t="s">
        <v>134</v>
      </c>
      <c r="C53" s="79" t="s">
        <v>6</v>
      </c>
      <c r="D53" s="51">
        <v>46000</v>
      </c>
      <c r="E53" s="56">
        <f>D53*8</f>
        <v>368000</v>
      </c>
      <c r="F53" s="84">
        <v>40020</v>
      </c>
      <c r="G53" s="87">
        <f t="shared" si="0"/>
        <v>5980</v>
      </c>
      <c r="H53" s="100" t="s">
        <v>121</v>
      </c>
      <c r="I53" s="101"/>
      <c r="J53" s="3"/>
      <c r="K53" s="15"/>
    </row>
    <row r="54" spans="2:11" s="27" customFormat="1" ht="29.5" customHeight="1" x14ac:dyDescent="0.35">
      <c r="B54" s="82" t="s">
        <v>132</v>
      </c>
      <c r="C54" s="79" t="s">
        <v>6</v>
      </c>
      <c r="D54" s="51">
        <v>34500</v>
      </c>
      <c r="E54" s="56">
        <f>D54*4</f>
        <v>138000</v>
      </c>
      <c r="F54" s="84">
        <v>30015</v>
      </c>
      <c r="G54" s="87">
        <v>4485</v>
      </c>
      <c r="H54" s="71" t="s">
        <v>126</v>
      </c>
      <c r="I54" s="72"/>
      <c r="J54" s="3"/>
      <c r="K54" s="15"/>
    </row>
    <row r="55" spans="2:11" ht="22" customHeight="1" x14ac:dyDescent="0.35">
      <c r="B55" s="82" t="s">
        <v>116</v>
      </c>
      <c r="C55" s="79" t="s">
        <v>6</v>
      </c>
      <c r="D55" s="51">
        <v>46000</v>
      </c>
      <c r="E55" s="56">
        <f>D55*8</f>
        <v>368000</v>
      </c>
      <c r="F55" s="84">
        <v>40020</v>
      </c>
      <c r="G55" s="87">
        <f t="shared" si="0"/>
        <v>5980</v>
      </c>
      <c r="H55" s="100" t="s">
        <v>121</v>
      </c>
      <c r="I55" s="101"/>
      <c r="J55" s="3"/>
    </row>
    <row r="56" spans="2:11" s="27" customFormat="1" ht="22" customHeight="1" x14ac:dyDescent="0.35">
      <c r="B56" s="82" t="s">
        <v>135</v>
      </c>
      <c r="C56" s="79" t="s">
        <v>6</v>
      </c>
      <c r="D56" s="51">
        <v>34500</v>
      </c>
      <c r="E56" s="56">
        <f>D56*4</f>
        <v>138000</v>
      </c>
      <c r="F56" s="84">
        <v>30015</v>
      </c>
      <c r="G56" s="87">
        <v>4485</v>
      </c>
      <c r="H56" s="71" t="s">
        <v>126</v>
      </c>
      <c r="I56" s="72"/>
      <c r="J56" s="3"/>
    </row>
    <row r="57" spans="2:11" s="27" customFormat="1" ht="31.5" customHeight="1" x14ac:dyDescent="0.35">
      <c r="B57" s="82" t="s">
        <v>117</v>
      </c>
      <c r="C57" s="79" t="s">
        <v>6</v>
      </c>
      <c r="D57" s="51">
        <v>46000</v>
      </c>
      <c r="E57" s="88">
        <f>D57*2</f>
        <v>92000</v>
      </c>
      <c r="F57" s="84">
        <v>40020</v>
      </c>
      <c r="G57" s="87">
        <f t="shared" si="0"/>
        <v>5980</v>
      </c>
      <c r="H57" s="102" t="s">
        <v>133</v>
      </c>
      <c r="I57" s="101"/>
      <c r="J57" s="3"/>
    </row>
    <row r="58" spans="2:11" s="27" customFormat="1" ht="31.5" customHeight="1" x14ac:dyDescent="0.35">
      <c r="B58" s="82" t="s">
        <v>136</v>
      </c>
      <c r="C58" s="79" t="s">
        <v>6</v>
      </c>
      <c r="D58" s="51">
        <v>34500</v>
      </c>
      <c r="E58" s="56">
        <f>D58*2</f>
        <v>69000</v>
      </c>
      <c r="F58" s="84">
        <v>30015</v>
      </c>
      <c r="G58" s="87">
        <v>4485</v>
      </c>
      <c r="H58" s="71" t="s">
        <v>131</v>
      </c>
      <c r="I58" s="72"/>
      <c r="J58" s="3"/>
    </row>
    <row r="59" spans="2:11" s="27" customFormat="1" ht="33.5" customHeight="1" x14ac:dyDescent="0.35">
      <c r="B59" s="82" t="s">
        <v>118</v>
      </c>
      <c r="C59" s="79" t="s">
        <v>20</v>
      </c>
      <c r="D59" s="51">
        <v>6500</v>
      </c>
      <c r="E59" s="56">
        <f>D59*8</f>
        <v>52000</v>
      </c>
      <c r="F59" s="84">
        <v>5655</v>
      </c>
      <c r="G59" s="87">
        <f t="shared" si="0"/>
        <v>845</v>
      </c>
      <c r="H59" s="100" t="s">
        <v>121</v>
      </c>
      <c r="I59" s="101"/>
      <c r="J59" s="3"/>
      <c r="K59" s="64"/>
    </row>
    <row r="60" spans="2:11" s="27" customFormat="1" ht="33.5" customHeight="1" x14ac:dyDescent="0.35">
      <c r="B60" s="82" t="s">
        <v>137</v>
      </c>
      <c r="C60" s="79" t="s">
        <v>20</v>
      </c>
      <c r="D60" s="51">
        <v>5747</v>
      </c>
      <c r="E60" s="56">
        <f>D60*4</f>
        <v>22988</v>
      </c>
      <c r="F60" s="84">
        <v>5000</v>
      </c>
      <c r="G60" s="87">
        <f t="shared" si="0"/>
        <v>747</v>
      </c>
      <c r="H60" s="71" t="s">
        <v>126</v>
      </c>
      <c r="I60" s="72"/>
      <c r="J60" s="3"/>
      <c r="K60" s="64"/>
    </row>
    <row r="61" spans="2:11" s="27" customFormat="1" ht="31.5" customHeight="1" x14ac:dyDescent="0.35">
      <c r="B61" s="82" t="s">
        <v>138</v>
      </c>
      <c r="C61" s="79" t="s">
        <v>55</v>
      </c>
      <c r="D61" s="51">
        <v>14000</v>
      </c>
      <c r="E61" s="56">
        <f>D61*8</f>
        <v>112000</v>
      </c>
      <c r="F61" s="84">
        <v>12180</v>
      </c>
      <c r="G61" s="87">
        <f t="shared" si="0"/>
        <v>1820</v>
      </c>
      <c r="H61" s="100" t="s">
        <v>121</v>
      </c>
      <c r="I61" s="101"/>
      <c r="J61" s="3"/>
      <c r="K61" s="64"/>
    </row>
    <row r="62" spans="2:11" s="27" customFormat="1" ht="31.5" customHeight="1" x14ac:dyDescent="0.35">
      <c r="B62" s="67" t="s">
        <v>139</v>
      </c>
      <c r="C62" s="79" t="s">
        <v>55</v>
      </c>
      <c r="D62" s="51">
        <v>12000</v>
      </c>
      <c r="E62" s="56">
        <f>D62*4</f>
        <v>48000</v>
      </c>
      <c r="F62" s="76">
        <v>10440</v>
      </c>
      <c r="G62" s="80">
        <v>1560</v>
      </c>
      <c r="H62" s="78" t="s">
        <v>126</v>
      </c>
      <c r="I62" s="78"/>
      <c r="J62" s="3"/>
      <c r="K62" s="64"/>
    </row>
    <row r="63" spans="2:11" s="27" customFormat="1" ht="31.5" customHeight="1" x14ac:dyDescent="0.35">
      <c r="B63" s="67"/>
      <c r="C63" s="1"/>
      <c r="D63" s="51"/>
      <c r="E63" s="56"/>
      <c r="F63" s="76"/>
      <c r="G63" s="77"/>
      <c r="H63" s="78"/>
      <c r="I63" s="78"/>
      <c r="J63" s="3"/>
      <c r="K63" s="64"/>
    </row>
    <row r="64" spans="2:11" s="4" customFormat="1" ht="31" customHeight="1" x14ac:dyDescent="0.35">
      <c r="B64" s="98"/>
      <c r="C64" s="98"/>
      <c r="D64" s="98"/>
      <c r="E64" s="98"/>
      <c r="F64" s="98"/>
      <c r="G64" s="98"/>
      <c r="H64" s="98"/>
      <c r="I64" s="98"/>
      <c r="J64" s="3"/>
    </row>
    <row r="65" spans="2:11" ht="2" customHeight="1" x14ac:dyDescent="0.35">
      <c r="B65" s="99"/>
      <c r="C65" s="99"/>
      <c r="D65" s="99"/>
      <c r="E65" s="99"/>
      <c r="F65" s="99"/>
      <c r="G65" s="99"/>
      <c r="H65" s="99"/>
      <c r="I65" s="99"/>
    </row>
    <row r="66" spans="2:11" s="4" customFormat="1" ht="37.5" customHeight="1" x14ac:dyDescent="0.35">
      <c r="B66" s="41" t="s">
        <v>53</v>
      </c>
      <c r="C66" s="12" t="s">
        <v>57</v>
      </c>
      <c r="D66" s="31"/>
      <c r="E66" s="89">
        <f>E67+E68+E69+E70+E71+E72</f>
        <v>1946408.6459999999</v>
      </c>
      <c r="F66" s="90"/>
      <c r="G66" s="91"/>
      <c r="H66" s="91"/>
      <c r="I66" s="92"/>
    </row>
    <row r="67" spans="2:11" s="4" customFormat="1" ht="29.5" customHeight="1" x14ac:dyDescent="0.35">
      <c r="B67" s="37" t="s">
        <v>62</v>
      </c>
      <c r="C67" s="58" t="s">
        <v>21</v>
      </c>
      <c r="D67" s="5"/>
      <c r="E67" s="43">
        <v>114240</v>
      </c>
      <c r="F67" s="113" t="s">
        <v>86</v>
      </c>
      <c r="G67" s="114"/>
      <c r="H67" s="114"/>
      <c r="I67" s="115"/>
    </row>
    <row r="68" spans="2:11" s="4" customFormat="1" ht="29.5" customHeight="1" x14ac:dyDescent="0.35">
      <c r="B68" s="37" t="s">
        <v>63</v>
      </c>
      <c r="C68" s="58" t="s">
        <v>75</v>
      </c>
      <c r="D68" s="5"/>
      <c r="E68" s="43">
        <v>77744</v>
      </c>
      <c r="F68" s="119"/>
      <c r="G68" s="120"/>
      <c r="H68" s="120"/>
      <c r="I68" s="121"/>
    </row>
    <row r="69" spans="2:11" s="4" customFormat="1" ht="29.5" customHeight="1" x14ac:dyDescent="0.35">
      <c r="B69" s="37" t="s">
        <v>60</v>
      </c>
      <c r="C69" s="58" t="s">
        <v>58</v>
      </c>
      <c r="D69" s="5"/>
      <c r="E69" s="5">
        <v>6000</v>
      </c>
      <c r="F69" s="113"/>
      <c r="G69" s="114"/>
      <c r="H69" s="114"/>
      <c r="I69" s="115"/>
    </row>
    <row r="70" spans="2:11" s="4" customFormat="1" ht="29.5" customHeight="1" x14ac:dyDescent="0.35">
      <c r="B70" s="37" t="s">
        <v>72</v>
      </c>
      <c r="C70" s="58" t="s">
        <v>94</v>
      </c>
      <c r="D70" s="7"/>
      <c r="E70" s="62">
        <f>E36*0.302</f>
        <v>1738424.6459999999</v>
      </c>
      <c r="F70" s="90"/>
      <c r="G70" s="91"/>
      <c r="H70" s="91"/>
      <c r="I70" s="92"/>
    </row>
    <row r="71" spans="2:11" s="4" customFormat="1" ht="21" customHeight="1" x14ac:dyDescent="0.35">
      <c r="B71" s="35" t="s">
        <v>73</v>
      </c>
      <c r="C71" s="58" t="s">
        <v>76</v>
      </c>
      <c r="D71" s="59"/>
      <c r="E71" s="50">
        <v>10000</v>
      </c>
      <c r="F71" s="90"/>
      <c r="G71" s="91"/>
      <c r="H71" s="91"/>
      <c r="I71" s="92"/>
    </row>
    <row r="72" spans="2:11" s="4" customFormat="1" ht="21" customHeight="1" x14ac:dyDescent="0.35">
      <c r="B72" s="40"/>
      <c r="C72" s="55"/>
      <c r="D72" s="7"/>
      <c r="E72" s="54"/>
      <c r="F72" s="31"/>
      <c r="G72" s="31"/>
      <c r="H72" s="31"/>
      <c r="I72" s="31"/>
    </row>
    <row r="73" spans="2:11" s="4" customFormat="1" ht="21" customHeight="1" x14ac:dyDescent="0.35">
      <c r="B73" s="40"/>
      <c r="C73" s="55"/>
      <c r="D73" s="7"/>
      <c r="E73" s="7"/>
      <c r="F73" s="117"/>
      <c r="G73" s="117"/>
      <c r="H73" s="117"/>
      <c r="I73" s="117"/>
    </row>
    <row r="74" spans="2:11" s="4" customFormat="1" ht="20.5" customHeight="1" x14ac:dyDescent="0.35">
      <c r="B74" s="40" t="s">
        <v>78</v>
      </c>
      <c r="C74" s="29" t="s">
        <v>48</v>
      </c>
      <c r="D74" s="7"/>
      <c r="E74" s="60">
        <f>E75+E76+E77</f>
        <v>22200</v>
      </c>
      <c r="F74" s="90"/>
      <c r="G74" s="91"/>
      <c r="H74" s="91"/>
      <c r="I74" s="92"/>
    </row>
    <row r="75" spans="2:11" s="16" customFormat="1" ht="19" customHeight="1" x14ac:dyDescent="0.35">
      <c r="B75" s="38" t="s">
        <v>79</v>
      </c>
      <c r="C75" s="26" t="s">
        <v>15</v>
      </c>
      <c r="D75" s="5">
        <v>1100</v>
      </c>
      <c r="E75" s="5">
        <f>D75*12</f>
        <v>13200</v>
      </c>
      <c r="F75" s="110" t="s">
        <v>84</v>
      </c>
      <c r="G75" s="111"/>
      <c r="H75" s="111"/>
      <c r="I75" s="112"/>
    </row>
    <row r="76" spans="2:11" s="27" customFormat="1" ht="16.5" customHeight="1" x14ac:dyDescent="0.35">
      <c r="B76" s="37" t="s">
        <v>80</v>
      </c>
      <c r="C76" s="26" t="s">
        <v>24</v>
      </c>
      <c r="D76" s="5">
        <v>1000</v>
      </c>
      <c r="E76" s="5">
        <v>6000</v>
      </c>
      <c r="F76" s="110" t="s">
        <v>84</v>
      </c>
      <c r="G76" s="111"/>
      <c r="H76" s="111"/>
      <c r="I76" s="112"/>
    </row>
    <row r="77" spans="2:11" s="4" customFormat="1" ht="18" customHeight="1" x14ac:dyDescent="0.35">
      <c r="B77" s="37" t="s">
        <v>81</v>
      </c>
      <c r="C77" s="26" t="s">
        <v>16</v>
      </c>
      <c r="D77" s="5">
        <f>E77/12</f>
        <v>250</v>
      </c>
      <c r="E77" s="5">
        <v>3000</v>
      </c>
      <c r="F77" s="110" t="s">
        <v>85</v>
      </c>
      <c r="G77" s="111"/>
      <c r="H77" s="111"/>
      <c r="I77" s="112"/>
      <c r="J77" s="8"/>
    </row>
    <row r="78" spans="2:11" ht="15.5" x14ac:dyDescent="0.35">
      <c r="B78" s="44"/>
      <c r="C78" s="21"/>
      <c r="D78" s="22"/>
      <c r="E78" s="22"/>
      <c r="F78" s="23"/>
      <c r="G78" s="23"/>
      <c r="H78" s="23"/>
      <c r="I78" s="16"/>
      <c r="J78" s="8"/>
      <c r="K78" s="8"/>
    </row>
    <row r="79" spans="2:11" s="4" customFormat="1" ht="21" customHeight="1" x14ac:dyDescent="0.35">
      <c r="B79" s="45" t="s">
        <v>46</v>
      </c>
      <c r="C79" s="30" t="s">
        <v>30</v>
      </c>
      <c r="D79" s="5"/>
      <c r="E79" s="61">
        <v>64469</v>
      </c>
      <c r="F79" s="118"/>
      <c r="G79" s="118"/>
      <c r="H79" s="118"/>
      <c r="I79" s="118"/>
      <c r="J79" s="8"/>
    </row>
    <row r="80" spans="2:11" s="4" customFormat="1" ht="18.75" customHeight="1" x14ac:dyDescent="0.35">
      <c r="B80" s="35"/>
      <c r="C80" s="26"/>
      <c r="D80" s="116"/>
      <c r="E80" s="116"/>
      <c r="F80" s="116"/>
      <c r="G80" s="116"/>
      <c r="H80" s="116"/>
      <c r="I80" s="116"/>
      <c r="J80" s="8"/>
    </row>
    <row r="81" spans="2:10" s="4" customFormat="1" ht="25.5" customHeight="1" x14ac:dyDescent="0.35">
      <c r="B81" s="35"/>
      <c r="C81" s="51"/>
      <c r="D81" s="7"/>
      <c r="E81" s="52"/>
      <c r="F81" s="108"/>
      <c r="G81" s="109"/>
      <c r="H81" s="109"/>
      <c r="I81" s="109"/>
      <c r="J81" s="8"/>
    </row>
    <row r="82" spans="2:10" ht="15.5" x14ac:dyDescent="0.35">
      <c r="B82" s="45"/>
      <c r="C82" s="13" t="s">
        <v>5</v>
      </c>
      <c r="D82" s="5"/>
      <c r="E82" s="7">
        <f>E79+E74+E66+E36+E31+E23+E10</f>
        <v>11004399.646</v>
      </c>
      <c r="F82" s="32"/>
      <c r="G82" s="32"/>
      <c r="H82" s="32"/>
      <c r="I82" s="51"/>
    </row>
    <row r="83" spans="2:10" ht="15.5" x14ac:dyDescent="0.35">
      <c r="B83" s="45"/>
      <c r="C83" s="26"/>
      <c r="D83" s="5"/>
      <c r="E83" s="5"/>
      <c r="F83" s="32"/>
      <c r="G83" s="32"/>
      <c r="H83" s="32"/>
      <c r="I83" s="51"/>
    </row>
    <row r="84" spans="2:10" ht="15.5" x14ac:dyDescent="0.35">
      <c r="B84" s="38"/>
      <c r="C84" s="18"/>
      <c r="D84" s="19"/>
      <c r="E84" s="19"/>
      <c r="F84" s="20"/>
      <c r="G84" s="20"/>
      <c r="H84" s="20"/>
      <c r="I84" s="4"/>
    </row>
    <row r="85" spans="2:10" x14ac:dyDescent="0.35">
      <c r="B85" s="39"/>
      <c r="E85" s="8"/>
    </row>
    <row r="86" spans="2:10" x14ac:dyDescent="0.35">
      <c r="B86" s="38"/>
      <c r="C86" s="2" t="s">
        <v>27</v>
      </c>
      <c r="G86" s="66"/>
    </row>
    <row r="87" spans="2:10" x14ac:dyDescent="0.35">
      <c r="B87" s="38"/>
    </row>
    <row r="88" spans="2:10" ht="15.5" x14ac:dyDescent="0.35">
      <c r="B88" s="38"/>
      <c r="G88" s="17"/>
      <c r="H88" s="15"/>
    </row>
    <row r="89" spans="2:10" x14ac:dyDescent="0.35">
      <c r="E89" s="15"/>
      <c r="F89" s="15"/>
    </row>
  </sheetData>
  <mergeCells count="66">
    <mergeCell ref="H39:I39"/>
    <mergeCell ref="E36:E37"/>
    <mergeCell ref="F17:I17"/>
    <mergeCell ref="F18:I18"/>
    <mergeCell ref="F19:I19"/>
    <mergeCell ref="F21:I21"/>
    <mergeCell ref="B22:I22"/>
    <mergeCell ref="B36:B37"/>
    <mergeCell ref="H36:I37"/>
    <mergeCell ref="B29:I30"/>
    <mergeCell ref="F31:I31"/>
    <mergeCell ref="F28:I28"/>
    <mergeCell ref="F27:I27"/>
    <mergeCell ref="F24:I24"/>
    <mergeCell ref="F25:I25"/>
    <mergeCell ref="F26:I26"/>
    <mergeCell ref="F8:I8"/>
    <mergeCell ref="F16:I16"/>
    <mergeCell ref="F10:I10"/>
    <mergeCell ref="H1:I1"/>
    <mergeCell ref="C3:I3"/>
    <mergeCell ref="D2:G2"/>
    <mergeCell ref="F4:I4"/>
    <mergeCell ref="F5:I5"/>
    <mergeCell ref="F6:I6"/>
    <mergeCell ref="F11:I11"/>
    <mergeCell ref="F12:I12"/>
    <mergeCell ref="B7:I7"/>
    <mergeCell ref="B9:I9"/>
    <mergeCell ref="F32:I32"/>
    <mergeCell ref="F13:I13"/>
    <mergeCell ref="F33:I33"/>
    <mergeCell ref="F14:I14"/>
    <mergeCell ref="F15:I15"/>
    <mergeCell ref="H43:I43"/>
    <mergeCell ref="C36:C37"/>
    <mergeCell ref="D36:D37"/>
    <mergeCell ref="F81:I81"/>
    <mergeCell ref="F75:I75"/>
    <mergeCell ref="F76:I76"/>
    <mergeCell ref="F77:I77"/>
    <mergeCell ref="F67:I67"/>
    <mergeCell ref="D80:I80"/>
    <mergeCell ref="F73:I73"/>
    <mergeCell ref="F74:I74"/>
    <mergeCell ref="F71:I71"/>
    <mergeCell ref="F79:I79"/>
    <mergeCell ref="F69:I69"/>
    <mergeCell ref="F68:I68"/>
    <mergeCell ref="F70:I70"/>
    <mergeCell ref="F66:I66"/>
    <mergeCell ref="F20:I20"/>
    <mergeCell ref="H40:I40"/>
    <mergeCell ref="B64:I65"/>
    <mergeCell ref="H59:I59"/>
    <mergeCell ref="H61:I61"/>
    <mergeCell ref="H57:I57"/>
    <mergeCell ref="H55:I55"/>
    <mergeCell ref="H53:I53"/>
    <mergeCell ref="H51:I51"/>
    <mergeCell ref="H41:I41"/>
    <mergeCell ref="H49:I49"/>
    <mergeCell ref="H47:I47"/>
    <mergeCell ref="H45:I45"/>
    <mergeCell ref="B34:I34"/>
    <mergeCell ref="F23:I23"/>
  </mergeCells>
  <pageMargins left="0.25" right="0.25" top="0.75" bottom="0.75" header="0.3" footer="0.3"/>
  <pageSetup paperSize="9" scale="69" fitToHeight="0" orientation="portrait" r:id="rId1"/>
  <headerFooter differentFirst="1">
    <oddHeader>&amp;C&amp;P</oddHeader>
  </headerFooter>
  <colBreaks count="1" manualBreakCount="1">
    <brk id="3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год</vt:lpstr>
      <vt:lpstr>'2019 год'!Заголовки_для_печати</vt:lpstr>
      <vt:lpstr>'2019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ples</cp:lastModifiedBy>
  <cp:lastPrinted>2022-04-19T13:02:33Z</cp:lastPrinted>
  <dcterms:created xsi:type="dcterms:W3CDTF">2013-03-07T05:53:53Z</dcterms:created>
  <dcterms:modified xsi:type="dcterms:W3CDTF">2022-04-19T13:15:57Z</dcterms:modified>
</cp:coreProperties>
</file>