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8825" windowHeight="5745" tabRatio="689"/>
  </bookViews>
  <sheets>
    <sheet name="2019 год" sheetId="14" r:id="rId1"/>
  </sheets>
  <definedNames>
    <definedName name="_xlnm.Print_Titles" localSheetId="0">'2019 год'!$8:$8</definedName>
    <definedName name="_xlnm.Print_Area" localSheetId="0">'2019 год'!$B$1:$I$85</definedName>
  </definedNames>
  <calcPr calcId="162913"/>
</workbook>
</file>

<file path=xl/calcChain.xml><?xml version="1.0" encoding="utf-8"?>
<calcChain xmlns="http://schemas.openxmlformats.org/spreadsheetml/2006/main">
  <c r="E75" i="14"/>
  <c r="E74"/>
  <c r="E67" l="1"/>
  <c r="E10"/>
  <c r="E43"/>
  <c r="E59"/>
  <c r="E23" l="1"/>
  <c r="E36" l="1"/>
  <c r="E53"/>
  <c r="E52"/>
  <c r="E51"/>
  <c r="E50"/>
  <c r="G54"/>
  <c r="F54" s="1"/>
  <c r="D70" l="1"/>
  <c r="G56"/>
  <c r="F56" s="1"/>
  <c r="E40"/>
  <c r="F46"/>
  <c r="G45"/>
  <c r="F45" s="1"/>
  <c r="E69"/>
  <c r="E68"/>
  <c r="D19"/>
  <c r="G49"/>
  <c r="F49" s="1"/>
  <c r="D18"/>
  <c r="E14"/>
  <c r="D55"/>
  <c r="G55" s="1"/>
  <c r="F55" s="1"/>
  <c r="G53"/>
  <c r="F53" s="1"/>
  <c r="G52"/>
  <c r="F52" s="1"/>
  <c r="G51"/>
  <c r="F51" s="1"/>
  <c r="G50"/>
  <c r="F50" s="1"/>
  <c r="G48"/>
  <c r="F48" s="1"/>
  <c r="D47"/>
  <c r="G47" s="1"/>
  <c r="F47" s="1"/>
  <c r="D43" l="1"/>
  <c r="E72"/>
</calcChain>
</file>

<file path=xl/sharedStrings.xml><?xml version="1.0" encoding="utf-8"?>
<sst xmlns="http://schemas.openxmlformats.org/spreadsheetml/2006/main" count="166" uniqueCount="143">
  <si>
    <t>Обслуживание дорог и тротуаров поселка</t>
  </si>
  <si>
    <t>Текущая эксплуатация линий электропередач, уличного и внутреннего освещения</t>
  </si>
  <si>
    <t>ИТОГО ДОХОДЫ</t>
  </si>
  <si>
    <t>Примечание</t>
  </si>
  <si>
    <t xml:space="preserve">Членские взносы членов ДПК - собственников земельных участков </t>
  </si>
  <si>
    <t>ИТОГО РАСХОДЫ</t>
  </si>
  <si>
    <t>Контролер</t>
  </si>
  <si>
    <t>Канцтовары, расходные материалы для принтера</t>
  </si>
  <si>
    <t>1</t>
  </si>
  <si>
    <t>Доходная часть</t>
  </si>
  <si>
    <t>Расходная часть</t>
  </si>
  <si>
    <t>Справочно: сумма за мес</t>
  </si>
  <si>
    <t>Спецодежда, хозяйственный инвентарь</t>
  </si>
  <si>
    <t>Оплата расходных материалов</t>
  </si>
  <si>
    <t>Текущая эксплуатация ВЗУ, очистных сооружений, КНС ливневой и хозяйственно-бытовой канализации</t>
  </si>
  <si>
    <t>Оплата мобильной связи</t>
  </si>
  <si>
    <t>Почтовые расходы (отправка писем)</t>
  </si>
  <si>
    <t>Электромонтер</t>
  </si>
  <si>
    <t>Госпошлина для суда</t>
  </si>
  <si>
    <t>На руки</t>
  </si>
  <si>
    <t>НДФЛ 13%</t>
  </si>
  <si>
    <t>Уборщица</t>
  </si>
  <si>
    <t>Налог на земли общего пользования</t>
  </si>
  <si>
    <t>Обслуживание газонов поселка</t>
  </si>
  <si>
    <t>Транспортные расходы</t>
  </si>
  <si>
    <t>Оплата услуг интернета</t>
  </si>
  <si>
    <t>Проведение субботника по уборке территории ДПК</t>
  </si>
  <si>
    <t>Главный бухгалтер</t>
  </si>
  <si>
    <t>Председатель правления ДПК "Истринский плес"  _______________________ В.Г. Онуфриенко</t>
  </si>
  <si>
    <t>Председатель</t>
  </si>
  <si>
    <t>Разнорабочий</t>
  </si>
  <si>
    <t>Резерв на непредвиденные расходы</t>
  </si>
  <si>
    <t>за месяц</t>
  </si>
  <si>
    <t>Содержание имущества общего пользования</t>
  </si>
  <si>
    <t>Расчеты с оператором по обращению с твердыми коммунальными отходами на основании договора с этой организацией</t>
  </si>
  <si>
    <t>Расчеты, связанные с благоустройством земельных участков общего назначения</t>
  </si>
  <si>
    <t>1.1</t>
  </si>
  <si>
    <t>1.2</t>
  </si>
  <si>
    <t>1.3</t>
  </si>
  <si>
    <t>1.4</t>
  </si>
  <si>
    <t>1.5</t>
  </si>
  <si>
    <t>1.6</t>
  </si>
  <si>
    <t>1.7</t>
  </si>
  <si>
    <t>3</t>
  </si>
  <si>
    <t>Договор с АО "Мособлгаз"</t>
  </si>
  <si>
    <t xml:space="preserve">Расчеты с организациями, осуществляющими снабжение ДПК на основании договоров с этими организациями </t>
  </si>
  <si>
    <t>Договор с АО "Мосэнергосбыт"</t>
  </si>
  <si>
    <r>
      <t>Налоговые отчисления - взносы во внебюджетные фонды (</t>
    </r>
    <r>
      <rPr>
        <b/>
        <sz val="10"/>
        <color indexed="8"/>
        <rFont val="Arial Narrow"/>
        <family val="2"/>
        <charset val="204"/>
      </rPr>
      <t>3</t>
    </r>
    <r>
      <rPr>
        <b/>
        <sz val="10"/>
        <color indexed="8"/>
        <rFont val="Arial Narrow"/>
        <family val="2"/>
        <charset val="204"/>
      </rPr>
      <t>0,2%</t>
    </r>
    <r>
      <rPr>
        <sz val="10"/>
        <color indexed="8"/>
        <rFont val="Arial Narrow"/>
        <family val="2"/>
        <charset val="204"/>
      </rPr>
      <t>) на ФОТ</t>
    </r>
  </si>
  <si>
    <t>2</t>
  </si>
  <si>
    <t>7</t>
  </si>
  <si>
    <t>Договор с ПАО "Сбербанк"</t>
  </si>
  <si>
    <t>ИП "Поспелов"</t>
  </si>
  <si>
    <t>" Лунев и Партнеры"</t>
  </si>
  <si>
    <t>ПАО "Почта России"</t>
  </si>
  <si>
    <t>Обеспечение деятельности правления</t>
  </si>
  <si>
    <t>4</t>
  </si>
  <si>
    <t>4.1</t>
  </si>
  <si>
    <t>1.8</t>
  </si>
  <si>
    <t>1.9</t>
  </si>
  <si>
    <t>5</t>
  </si>
  <si>
    <t xml:space="preserve">Вывоз твердых бытовых отходов </t>
  </si>
  <si>
    <r>
      <t xml:space="preserve"> </t>
    </r>
    <r>
      <rPr>
        <sz val="8"/>
        <color theme="1"/>
        <rFont val="Arial Narrow"/>
        <family val="2"/>
        <charset val="204"/>
      </rPr>
      <t>12 месяцев для уборки в помещении КПП</t>
    </r>
  </si>
  <si>
    <t>Делопроизводитель</t>
  </si>
  <si>
    <t>12 месяцев согласно штатному расписанию</t>
  </si>
  <si>
    <t>9</t>
  </si>
  <si>
    <t>ПРОЕКТ</t>
  </si>
  <si>
    <t>Текущая эксплуатация трансформаторов высокого напряжения</t>
  </si>
  <si>
    <t>Принято по ожидаемым затратам</t>
  </si>
  <si>
    <t>Расходы на озеленение газонов поселка</t>
  </si>
  <si>
    <t>Уплата налогов и сборов, связанных с деятельностью СНТ</t>
  </si>
  <si>
    <t>Налог на водопользование</t>
  </si>
  <si>
    <t>Принято согласно договору с ИП Подхватилин П.М.  от 20 февраля 2017 г. № 20/17</t>
  </si>
  <si>
    <t xml:space="preserve">Планируются расходы по аренде дробильной машины (проведение субботников по расчистке от валежника и сухих остатков деревьев на прилегающих к посёлку лесных территориях обязательно для физических и юридических лиц (постановление Правительства РФ от 18 августа 2016 г. № 807) </t>
  </si>
  <si>
    <t>Абонирование почтового ящика. Принято согласно договора № 07/2017/1451</t>
  </si>
  <si>
    <t xml:space="preserve"> Принято согласно договору с ООО "ЭКОрегион-Сервис" с учетом стоимости вывоза 1 м3 ТБО, равной 900,00 рублей (вывоз по требованию заказчика)</t>
  </si>
  <si>
    <t>Принято согласно договору с региональным оператором "Рузский" с  учетом стоимости вывоза 1 м3 ТБО, равной 950,00 рублей (один раз в неделю с мая по сентябрь 2020 г.)</t>
  </si>
  <si>
    <t>5.3</t>
  </si>
  <si>
    <t>Расходы, связанные с выплатой заработной платы лицам, с которыми заключены договоры</t>
  </si>
  <si>
    <r>
      <rPr>
        <sz val="8"/>
        <rFont val="Arial Narrow"/>
        <family val="2"/>
        <charset val="204"/>
      </rPr>
      <t xml:space="preserve">12 </t>
    </r>
    <r>
      <rPr>
        <sz val="9"/>
        <rFont val="Arial Narrow"/>
        <family val="2"/>
        <charset val="204"/>
      </rPr>
      <t>месяцев согласно штатному расписанию</t>
    </r>
  </si>
  <si>
    <t>5.1</t>
  </si>
  <si>
    <t>5.2</t>
  </si>
  <si>
    <t>5.6</t>
  </si>
  <si>
    <t>5.7</t>
  </si>
  <si>
    <t>5.8</t>
  </si>
  <si>
    <t>5.9</t>
  </si>
  <si>
    <t>5.10</t>
  </si>
  <si>
    <t>5.11</t>
  </si>
  <si>
    <t>1.10</t>
  </si>
  <si>
    <t>2.1</t>
  </si>
  <si>
    <t>2.2</t>
  </si>
  <si>
    <t>2.3</t>
  </si>
  <si>
    <t>2.4</t>
  </si>
  <si>
    <t>2.6</t>
  </si>
  <si>
    <t>2.7</t>
  </si>
  <si>
    <t>2.8</t>
  </si>
  <si>
    <t>2.9</t>
  </si>
  <si>
    <t>2.10</t>
  </si>
  <si>
    <t>3.1</t>
  </si>
  <si>
    <t>3.2</t>
  </si>
  <si>
    <t>2.5</t>
  </si>
  <si>
    <t>5.4</t>
  </si>
  <si>
    <t>5.5</t>
  </si>
  <si>
    <t>4 месяца согласно штатному расписанию</t>
  </si>
  <si>
    <t>7.1</t>
  </si>
  <si>
    <t>8.2</t>
  </si>
  <si>
    <t>8.3</t>
  </si>
  <si>
    <t>Техническое обслуживание генератора</t>
  </si>
  <si>
    <t>Сумма членских взносов и платы правообладателей земельных участков, не являющихся членами СНТ (по 6850 рублей в месяц с каждого из 122 участков)</t>
  </si>
  <si>
    <t>Принято согласно договору от 26 декабря 2014 г. № И-770 - 6601,72 в месяц</t>
  </si>
  <si>
    <t>По аналогии с 2020 годом для приобретения картриджей и их заправки, бумаги для принтера, папок для документов, штампов, печатей, авторучек, карандашей.</t>
  </si>
  <si>
    <t>По аналогии с 2020 годом затраты включают в себя использование личного автотранспорта и расходы на ГСМ для нужд, связанных с обслуживаним поселка (оплата осуществляется по фактическим затратам с представлением чеков АЗС)</t>
  </si>
  <si>
    <t>Налоговые отчисления - (окружающая среда)</t>
  </si>
  <si>
    <t>Подгтовка и оформление паспорта отходов</t>
  </si>
  <si>
    <t>УСН</t>
  </si>
  <si>
    <t>Принято по аналогии с 2020 годом</t>
  </si>
  <si>
    <t xml:space="preserve">Принято по аналогии с 2020 годом для оплаты лицензии на дистанционную сдачу отчетности </t>
  </si>
  <si>
    <t>Для оплаты услуг адвоката Луневой О.В. по оформлению и сопровождению исков к должникам по уплате членских взносов и работ по исполнительному производству</t>
  </si>
  <si>
    <t xml:space="preserve">Принято с учетом приобретения семян газонной  травы . </t>
  </si>
  <si>
    <t xml:space="preserve">По аналогии с 2020 г. (оплата осуществляется по фактическим затратам). </t>
  </si>
  <si>
    <t xml:space="preserve"> По аналогии с 2020 г. (оплата осуществляется по фактическим затратам). </t>
  </si>
  <si>
    <t>Принято по аналогии с 2020 годом для оплаты услуг программиста по сопровождению программы 1С СНТ в течение 12 месяцев</t>
  </si>
  <si>
    <t xml:space="preserve"> ФИНАНСОВО-ЭКОНОМИЧЕСКОЕ ОБОСНОВАНИЕ</t>
  </si>
  <si>
    <t>По аналогии с 2019 г.</t>
  </si>
  <si>
    <r>
      <t>Ежегодное техническое обслуживание, замена масла для генератор</t>
    </r>
    <r>
      <rPr>
        <sz val="10"/>
        <rFont val="Arial Narrow"/>
        <family val="2"/>
        <charset val="204"/>
      </rPr>
      <t>а 20 литров 3985 руб,</t>
    </r>
    <r>
      <rPr>
        <sz val="10"/>
        <color theme="1"/>
        <rFont val="Arial Narrow"/>
        <family val="2"/>
        <charset val="204"/>
      </rPr>
      <t xml:space="preserve"> 100 литров бензина</t>
    </r>
  </si>
  <si>
    <t>Сумма                     за 2021 г.</t>
  </si>
  <si>
    <t xml:space="preserve">Планируется замена лампочек уличного освещения  с приобретением  25 светодиодных лампочек с переходным цоколем по цене 250 рублей каждая                 </t>
  </si>
  <si>
    <t>Принято с учетом фактических расходов в 2019- 2020 годах (приобретение ГСМ для мотоблока , бензокосилок , снегоуборочной машины)</t>
  </si>
  <si>
    <t>Для приобретения хозяйственного инвентаря (мётлы, щетки, совковые и  снеговые лопаты, перчатки)</t>
  </si>
  <si>
    <t xml:space="preserve">По аналогии с 2020 годом для закупки моющих средств, фильтров для воды (оплата осуществляется по фактическим затратам с предъявлением чеков) </t>
  </si>
  <si>
    <t>Принято по аналогии с 2020 годом  и учетом планируемого повышения тарифа         с 1 июля 2021 г.</t>
  </si>
  <si>
    <t>Договор с Флорэко № 114/21/АБ от 18 февраля 2021 г.</t>
  </si>
  <si>
    <t>ИП "Крашенинин"</t>
  </si>
  <si>
    <t>Подготовка деклараций  по отходам 2019-2020 г. г.</t>
  </si>
  <si>
    <t>Налог на негативное воздействие на окружающую среду</t>
  </si>
  <si>
    <t>Принято согласно договору с ООО "Русэнерго" от 1 октября 2019 г. № 82-19/ТО дополнительное соглашение № 1 от 19.02.2020 г.</t>
  </si>
  <si>
    <t>Чистка снега в зимнее время (договор с ИП Бурмистров И.А.    (из расчета 60000 рублей  в месяц)  Договор № 48от 23 нноября 2020 г.</t>
  </si>
  <si>
    <t>6</t>
  </si>
  <si>
    <t>6.1</t>
  </si>
  <si>
    <t>6.2</t>
  </si>
  <si>
    <t>6.3</t>
  </si>
  <si>
    <t>6.4</t>
  </si>
  <si>
    <t>6.5</t>
  </si>
  <si>
    <t>6.6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</si>
</sst>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Arial Narrow"/>
      <family val="2"/>
      <charset val="204"/>
    </font>
    <font>
      <sz val="8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name val="Arial Narrow"/>
      <family val="2"/>
      <charset val="204"/>
    </font>
    <font>
      <sz val="7"/>
      <color theme="1"/>
      <name val="Calibri"/>
      <family val="2"/>
      <charset val="204"/>
      <scheme val="minor"/>
    </font>
    <font>
      <u/>
      <sz val="11"/>
      <color theme="1"/>
      <name val="Arial Narrow"/>
      <family val="2"/>
      <charset val="204"/>
    </font>
    <font>
      <b/>
      <u/>
      <sz val="18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b/>
      <i/>
      <u/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3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13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27" fillId="0" borderId="8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4" fontId="11" fillId="0" borderId="2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3" fontId="28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B1:K81"/>
  <sheetViews>
    <sheetView tabSelected="1" topLeftCell="A46" zoomScaleNormal="100" zoomScaleSheetLayoutView="110" workbookViewId="0">
      <selection activeCell="E77" sqref="E77"/>
    </sheetView>
  </sheetViews>
  <sheetFormatPr defaultColWidth="8.7109375" defaultRowHeight="16.5"/>
  <cols>
    <col min="1" max="1" width="0.85546875" style="2" customWidth="1"/>
    <col min="2" max="2" width="7.140625" style="41" customWidth="1"/>
    <col min="3" max="3" width="46.7109375" style="2" customWidth="1"/>
    <col min="4" max="4" width="12.5703125" style="2" customWidth="1"/>
    <col min="5" max="5" width="15" style="2" customWidth="1"/>
    <col min="6" max="9" width="15.140625" style="2" customWidth="1"/>
    <col min="10" max="10" width="1" style="2" customWidth="1"/>
    <col min="11" max="11" width="11.42578125" style="2" bestFit="1" customWidth="1"/>
    <col min="12" max="12" width="12.85546875" style="2" customWidth="1"/>
    <col min="13" max="13" width="11" style="2" customWidth="1"/>
    <col min="14" max="14" width="10.7109375" style="2" customWidth="1"/>
    <col min="15" max="16384" width="8.7109375" style="2"/>
  </cols>
  <sheetData>
    <row r="1" spans="2:10" s="30" customFormat="1" ht="43.5" customHeight="1">
      <c r="B1" s="41"/>
      <c r="C1" s="49"/>
      <c r="E1" s="48"/>
      <c r="H1" s="66" t="s">
        <v>65</v>
      </c>
    </row>
    <row r="2" spans="2:10" ht="50.1" customHeight="1">
      <c r="B2" s="58"/>
      <c r="C2" s="59"/>
      <c r="D2" s="68" t="s">
        <v>121</v>
      </c>
      <c r="E2" s="68"/>
      <c r="F2" s="68"/>
      <c r="G2" s="68"/>
      <c r="H2" s="60"/>
      <c r="I2" s="61"/>
    </row>
    <row r="3" spans="2:10" ht="11.25" customHeight="1">
      <c r="B3" s="9"/>
      <c r="C3" s="67"/>
      <c r="D3" s="67"/>
      <c r="E3" s="67"/>
      <c r="F3" s="67"/>
      <c r="G3" s="67"/>
      <c r="H3" s="67"/>
      <c r="I3" s="67"/>
    </row>
    <row r="4" spans="2:10" s="3" customFormat="1" ht="33.75" customHeight="1">
      <c r="B4" s="39" t="s">
        <v>8</v>
      </c>
      <c r="C4" s="10" t="s">
        <v>9</v>
      </c>
      <c r="D4" s="11" t="s">
        <v>11</v>
      </c>
      <c r="E4" s="11" t="s">
        <v>124</v>
      </c>
      <c r="F4" s="90" t="s">
        <v>3</v>
      </c>
      <c r="G4" s="91"/>
      <c r="H4" s="91"/>
      <c r="I4" s="92"/>
    </row>
    <row r="5" spans="2:10" ht="49.5" customHeight="1">
      <c r="B5" s="40" t="s">
        <v>36</v>
      </c>
      <c r="C5" s="12" t="s">
        <v>4</v>
      </c>
      <c r="D5" s="7">
        <v>835700</v>
      </c>
      <c r="E5" s="19">
        <v>10028400</v>
      </c>
      <c r="F5" s="93" t="s">
        <v>107</v>
      </c>
      <c r="G5" s="94"/>
      <c r="H5" s="94"/>
      <c r="I5" s="95"/>
    </row>
    <row r="6" spans="2:10" ht="20.25" customHeight="1">
      <c r="B6" s="42"/>
      <c r="C6" s="13" t="s">
        <v>2</v>
      </c>
      <c r="D6" s="5"/>
      <c r="E6" s="7">
        <v>10028400</v>
      </c>
      <c r="F6" s="90"/>
      <c r="G6" s="91"/>
      <c r="H6" s="91"/>
      <c r="I6" s="92"/>
    </row>
    <row r="7" spans="2:10" s="4" customFormat="1" ht="23.1" customHeight="1">
      <c r="B7" s="75"/>
      <c r="C7" s="75"/>
      <c r="D7" s="75"/>
      <c r="E7" s="75"/>
      <c r="F7" s="75"/>
      <c r="G7" s="75"/>
      <c r="H7" s="75"/>
      <c r="I7" s="75"/>
    </row>
    <row r="8" spans="2:10" s="3" customFormat="1" ht="33.75" customHeight="1">
      <c r="B8" s="40">
        <v>2</v>
      </c>
      <c r="C8" s="14" t="s">
        <v>10</v>
      </c>
      <c r="D8" s="11" t="s">
        <v>11</v>
      </c>
      <c r="E8" s="11" t="s">
        <v>124</v>
      </c>
      <c r="F8" s="90" t="s">
        <v>3</v>
      </c>
      <c r="G8" s="91"/>
      <c r="H8" s="91"/>
      <c r="I8" s="92"/>
    </row>
    <row r="9" spans="2:10" s="4" customFormat="1" ht="21.95" customHeight="1">
      <c r="B9" s="76"/>
      <c r="C9" s="76"/>
      <c r="D9" s="76"/>
      <c r="E9" s="76"/>
      <c r="F9" s="76"/>
      <c r="G9" s="76"/>
      <c r="H9" s="76"/>
      <c r="I9" s="76"/>
      <c r="J9" s="3"/>
    </row>
    <row r="10" spans="2:10" s="4" customFormat="1" ht="30.95" customHeight="1">
      <c r="B10" s="40" t="s">
        <v>8</v>
      </c>
      <c r="C10" s="12" t="s">
        <v>33</v>
      </c>
      <c r="D10" s="34"/>
      <c r="E10" s="34">
        <f>E11+E12+E13+E14+E15+E16+E17+E18+E19+E20+E21</f>
        <v>1351250</v>
      </c>
      <c r="F10" s="72"/>
      <c r="G10" s="73"/>
      <c r="H10" s="73"/>
      <c r="I10" s="74"/>
      <c r="J10" s="3"/>
    </row>
    <row r="11" spans="2:10" s="4" customFormat="1" ht="30.95" customHeight="1">
      <c r="B11" s="40"/>
      <c r="C11" s="1" t="s">
        <v>106</v>
      </c>
      <c r="D11" s="34"/>
      <c r="E11" s="37">
        <v>9000</v>
      </c>
      <c r="F11" s="98" t="s">
        <v>123</v>
      </c>
      <c r="G11" s="99"/>
      <c r="H11" s="99"/>
      <c r="I11" s="100"/>
      <c r="J11" s="3"/>
    </row>
    <row r="12" spans="2:10" s="4" customFormat="1" ht="63" customHeight="1">
      <c r="B12" s="42" t="s">
        <v>36</v>
      </c>
      <c r="C12" s="31" t="s">
        <v>1</v>
      </c>
      <c r="D12" s="5"/>
      <c r="E12" s="5">
        <v>6250</v>
      </c>
      <c r="F12" s="101" t="s">
        <v>125</v>
      </c>
      <c r="G12" s="94"/>
      <c r="H12" s="94"/>
      <c r="I12" s="95"/>
      <c r="J12" s="3"/>
    </row>
    <row r="13" spans="2:10" s="4" customFormat="1" ht="63" customHeight="1">
      <c r="B13" s="42" t="s">
        <v>37</v>
      </c>
      <c r="C13" s="31" t="s">
        <v>66</v>
      </c>
      <c r="D13" s="5">
        <v>12000</v>
      </c>
      <c r="E13" s="5">
        <v>144000</v>
      </c>
      <c r="F13" s="101" t="s">
        <v>134</v>
      </c>
      <c r="G13" s="94"/>
      <c r="H13" s="94"/>
      <c r="I13" s="95"/>
      <c r="J13" s="3"/>
    </row>
    <row r="14" spans="2:10" s="4" customFormat="1" ht="41.25" customHeight="1">
      <c r="B14" s="42" t="s">
        <v>38</v>
      </c>
      <c r="C14" s="31" t="s">
        <v>14</v>
      </c>
      <c r="D14" s="5">
        <v>70000</v>
      </c>
      <c r="E14" s="5">
        <f>D14*12</f>
        <v>840000</v>
      </c>
      <c r="F14" s="87" t="s">
        <v>71</v>
      </c>
      <c r="G14" s="88"/>
      <c r="H14" s="88"/>
      <c r="I14" s="89"/>
      <c r="J14" s="3"/>
    </row>
    <row r="15" spans="2:10" s="4" customFormat="1" ht="53.25" customHeight="1">
      <c r="B15" s="42" t="s">
        <v>39</v>
      </c>
      <c r="C15" s="29" t="s">
        <v>23</v>
      </c>
      <c r="D15" s="5"/>
      <c r="E15" s="5">
        <v>60000</v>
      </c>
      <c r="F15" s="87" t="s">
        <v>126</v>
      </c>
      <c r="G15" s="88"/>
      <c r="H15" s="88"/>
      <c r="I15" s="89"/>
      <c r="J15" s="3"/>
    </row>
    <row r="16" spans="2:10" s="4" customFormat="1" ht="42" customHeight="1">
      <c r="B16" s="42" t="s">
        <v>40</v>
      </c>
      <c r="C16" s="16" t="s">
        <v>0</v>
      </c>
      <c r="D16" s="5"/>
      <c r="E16" s="5">
        <v>180000</v>
      </c>
      <c r="F16" s="87" t="s">
        <v>135</v>
      </c>
      <c r="G16" s="96"/>
      <c r="H16" s="96"/>
      <c r="I16" s="97"/>
      <c r="J16" s="3"/>
    </row>
    <row r="17" spans="2:10" s="4" customFormat="1" ht="64.5" customHeight="1">
      <c r="B17" s="42" t="s">
        <v>41</v>
      </c>
      <c r="C17" s="16" t="s">
        <v>24</v>
      </c>
      <c r="D17" s="5">
        <v>5000</v>
      </c>
      <c r="E17" s="6">
        <v>60000</v>
      </c>
      <c r="F17" s="107" t="s">
        <v>110</v>
      </c>
      <c r="G17" s="108"/>
      <c r="H17" s="108"/>
      <c r="I17" s="109"/>
      <c r="J17" s="3"/>
    </row>
    <row r="18" spans="2:10" s="4" customFormat="1" ht="48.75" customHeight="1">
      <c r="B18" s="42" t="s">
        <v>42</v>
      </c>
      <c r="C18" s="16" t="s">
        <v>12</v>
      </c>
      <c r="D18" s="5">
        <f>E18/12</f>
        <v>833.33333333333337</v>
      </c>
      <c r="E18" s="6">
        <v>10000</v>
      </c>
      <c r="F18" s="110" t="s">
        <v>127</v>
      </c>
      <c r="G18" s="94"/>
      <c r="H18" s="94"/>
      <c r="I18" s="95"/>
      <c r="J18" s="3"/>
    </row>
    <row r="19" spans="2:10" s="4" customFormat="1" ht="37.5" customHeight="1">
      <c r="B19" s="42" t="s">
        <v>57</v>
      </c>
      <c r="C19" s="29" t="s">
        <v>7</v>
      </c>
      <c r="D19" s="6">
        <f>E19/12</f>
        <v>1250</v>
      </c>
      <c r="E19" s="6">
        <v>15000</v>
      </c>
      <c r="F19" s="110" t="s">
        <v>109</v>
      </c>
      <c r="G19" s="94"/>
      <c r="H19" s="94"/>
      <c r="I19" s="95"/>
      <c r="J19" s="3"/>
    </row>
    <row r="20" spans="2:10" s="4" customFormat="1" ht="52.5" customHeight="1">
      <c r="B20" s="42" t="s">
        <v>58</v>
      </c>
      <c r="C20" s="29" t="s">
        <v>13</v>
      </c>
      <c r="D20" s="5"/>
      <c r="E20" s="5">
        <v>7000</v>
      </c>
      <c r="F20" s="104" t="s">
        <v>128</v>
      </c>
      <c r="G20" s="94"/>
      <c r="H20" s="94"/>
      <c r="I20" s="95"/>
      <c r="J20" s="3"/>
    </row>
    <row r="21" spans="2:10" s="4" customFormat="1" ht="56.25" customHeight="1">
      <c r="B21" s="42" t="s">
        <v>87</v>
      </c>
      <c r="C21" s="29" t="s">
        <v>26</v>
      </c>
      <c r="D21" s="5"/>
      <c r="E21" s="5">
        <v>20000</v>
      </c>
      <c r="F21" s="111" t="s">
        <v>72</v>
      </c>
      <c r="G21" s="88"/>
      <c r="H21" s="88"/>
      <c r="I21" s="89"/>
      <c r="J21" s="3"/>
    </row>
    <row r="22" spans="2:10" s="4" customFormat="1" ht="25.5" customHeight="1">
      <c r="B22" s="75"/>
      <c r="C22" s="75"/>
      <c r="D22" s="75"/>
      <c r="E22" s="75"/>
      <c r="F22" s="75"/>
      <c r="G22" s="75"/>
      <c r="H22" s="75"/>
      <c r="I22" s="75"/>
      <c r="J22" s="3"/>
    </row>
    <row r="23" spans="2:10" s="4" customFormat="1" ht="54.6" customHeight="1">
      <c r="B23" s="40" t="s">
        <v>48</v>
      </c>
      <c r="C23" s="12" t="s">
        <v>45</v>
      </c>
      <c r="D23" s="34"/>
      <c r="E23" s="34">
        <f>E24+E25+E26+E27+E28+E29+E30+E31+E32+E33</f>
        <v>1358120.64</v>
      </c>
      <c r="F23" s="72"/>
      <c r="G23" s="73"/>
      <c r="H23" s="73"/>
      <c r="I23" s="74"/>
      <c r="J23" s="3"/>
    </row>
    <row r="24" spans="2:10" s="4" customFormat="1" ht="54.6" customHeight="1">
      <c r="B24" s="38" t="s">
        <v>88</v>
      </c>
      <c r="C24" s="31" t="s">
        <v>46</v>
      </c>
      <c r="D24" s="5"/>
      <c r="E24" s="5">
        <v>1000000</v>
      </c>
      <c r="F24" s="101" t="s">
        <v>129</v>
      </c>
      <c r="G24" s="94"/>
      <c r="H24" s="94"/>
      <c r="I24" s="95"/>
      <c r="J24" s="3"/>
    </row>
    <row r="25" spans="2:10" s="4" customFormat="1" ht="43.5" customHeight="1">
      <c r="B25" s="38" t="s">
        <v>89</v>
      </c>
      <c r="C25" s="29" t="s">
        <v>44</v>
      </c>
      <c r="D25" s="5">
        <v>6601.72</v>
      </c>
      <c r="E25" s="5">
        <v>79220.639999999999</v>
      </c>
      <c r="F25" s="87" t="s">
        <v>108</v>
      </c>
      <c r="G25" s="88"/>
      <c r="H25" s="88"/>
      <c r="I25" s="89"/>
      <c r="J25" s="3"/>
    </row>
    <row r="26" spans="2:10" s="4" customFormat="1" ht="47.25" customHeight="1">
      <c r="B26" s="38" t="s">
        <v>90</v>
      </c>
      <c r="C26" s="29" t="s">
        <v>50</v>
      </c>
      <c r="D26" s="5"/>
      <c r="E26" s="6">
        <v>60000</v>
      </c>
      <c r="F26" s="101" t="s">
        <v>114</v>
      </c>
      <c r="G26" s="94"/>
      <c r="H26" s="94"/>
      <c r="I26" s="95"/>
      <c r="J26" s="3"/>
    </row>
    <row r="27" spans="2:10" s="4" customFormat="1" ht="38.25" customHeight="1">
      <c r="B27" s="38" t="s">
        <v>91</v>
      </c>
      <c r="C27" s="29" t="s">
        <v>131</v>
      </c>
      <c r="D27" s="5"/>
      <c r="E27" s="5">
        <v>6000</v>
      </c>
      <c r="F27" s="116" t="s">
        <v>120</v>
      </c>
      <c r="G27" s="117"/>
      <c r="H27" s="117"/>
      <c r="I27" s="118"/>
      <c r="J27" s="3"/>
    </row>
    <row r="28" spans="2:10" s="4" customFormat="1" ht="45" customHeight="1">
      <c r="B28" s="38" t="s">
        <v>99</v>
      </c>
      <c r="C28" s="53" t="s">
        <v>51</v>
      </c>
      <c r="D28" s="50"/>
      <c r="E28" s="50">
        <v>5900</v>
      </c>
      <c r="F28" s="113" t="s">
        <v>115</v>
      </c>
      <c r="G28" s="114"/>
      <c r="H28" s="114"/>
      <c r="I28" s="115"/>
      <c r="J28" s="3"/>
    </row>
    <row r="29" spans="2:10" s="4" customFormat="1" ht="33.75" customHeight="1">
      <c r="B29" s="52" t="s">
        <v>92</v>
      </c>
      <c r="C29" s="29" t="s">
        <v>53</v>
      </c>
      <c r="D29" s="5"/>
      <c r="E29" s="5">
        <v>12500</v>
      </c>
      <c r="F29" s="86" t="s">
        <v>73</v>
      </c>
      <c r="G29" s="86"/>
      <c r="H29" s="86"/>
      <c r="I29" s="86"/>
      <c r="J29" s="3"/>
    </row>
    <row r="30" spans="2:10" s="4" customFormat="1" ht="41.25" customHeight="1">
      <c r="B30" s="38" t="s">
        <v>93</v>
      </c>
      <c r="C30" s="29" t="s">
        <v>52</v>
      </c>
      <c r="D30" s="5"/>
      <c r="E30" s="5">
        <v>100000</v>
      </c>
      <c r="F30" s="112" t="s">
        <v>116</v>
      </c>
      <c r="G30" s="112"/>
      <c r="H30" s="112"/>
      <c r="I30" s="112"/>
      <c r="J30" s="3"/>
    </row>
    <row r="31" spans="2:10" s="4" customFormat="1" ht="44.25" customHeight="1">
      <c r="B31" s="38" t="s">
        <v>94</v>
      </c>
      <c r="C31" s="29" t="s">
        <v>112</v>
      </c>
      <c r="D31" s="5"/>
      <c r="E31" s="5">
        <v>4500</v>
      </c>
      <c r="F31" s="133" t="s">
        <v>130</v>
      </c>
      <c r="G31" s="133"/>
      <c r="H31" s="133"/>
      <c r="I31" s="133"/>
      <c r="J31" s="3"/>
    </row>
    <row r="32" spans="2:10" s="4" customFormat="1" ht="44.25" customHeight="1">
      <c r="B32" s="38" t="s">
        <v>95</v>
      </c>
      <c r="C32" s="51" t="s">
        <v>132</v>
      </c>
      <c r="D32" s="5"/>
      <c r="E32" s="5">
        <v>70000</v>
      </c>
      <c r="F32" s="112"/>
      <c r="G32" s="112"/>
      <c r="H32" s="112"/>
      <c r="I32" s="112"/>
      <c r="J32" s="3"/>
    </row>
    <row r="33" spans="2:10" s="4" customFormat="1" ht="44.25" customHeight="1">
      <c r="B33" s="38" t="s">
        <v>96</v>
      </c>
      <c r="C33" s="29" t="s">
        <v>18</v>
      </c>
      <c r="D33" s="5"/>
      <c r="E33" s="5">
        <v>20000</v>
      </c>
      <c r="F33" s="104" t="s">
        <v>67</v>
      </c>
      <c r="G33" s="105"/>
      <c r="H33" s="105"/>
      <c r="I33" s="106"/>
      <c r="J33" s="3"/>
    </row>
    <row r="34" spans="2:10" s="4" customFormat="1" ht="21.95" customHeight="1">
      <c r="B34" s="82"/>
      <c r="C34" s="82"/>
      <c r="D34" s="82"/>
      <c r="E34" s="82"/>
      <c r="F34" s="82"/>
      <c r="G34" s="82"/>
      <c r="H34" s="82"/>
      <c r="I34" s="82"/>
      <c r="J34" s="47"/>
    </row>
    <row r="35" spans="2:10" s="4" customFormat="1" ht="0.6" customHeight="1">
      <c r="B35" s="83"/>
      <c r="C35" s="83"/>
      <c r="D35" s="83"/>
      <c r="E35" s="83"/>
      <c r="F35" s="83"/>
      <c r="G35" s="83"/>
      <c r="H35" s="83"/>
      <c r="I35" s="83"/>
      <c r="J35" s="3"/>
    </row>
    <row r="36" spans="2:10" s="4" customFormat="1" ht="54.6" customHeight="1">
      <c r="B36" s="40" t="s">
        <v>43</v>
      </c>
      <c r="C36" s="12" t="s">
        <v>34</v>
      </c>
      <c r="D36" s="34"/>
      <c r="E36" s="34">
        <f>E37+E38</f>
        <v>240000</v>
      </c>
      <c r="F36" s="72"/>
      <c r="G36" s="73"/>
      <c r="H36" s="73"/>
      <c r="I36" s="74"/>
      <c r="J36" s="3"/>
    </row>
    <row r="37" spans="2:10" s="4" customFormat="1" ht="54.6" customHeight="1">
      <c r="B37" s="40" t="s">
        <v>97</v>
      </c>
      <c r="C37" s="29" t="s">
        <v>60</v>
      </c>
      <c r="D37" s="6"/>
      <c r="E37" s="5">
        <v>190000</v>
      </c>
      <c r="F37" s="132" t="s">
        <v>74</v>
      </c>
      <c r="G37" s="94"/>
      <c r="H37" s="94"/>
      <c r="I37" s="95"/>
      <c r="J37" s="3"/>
    </row>
    <row r="38" spans="2:10" s="4" customFormat="1" ht="54.6" customHeight="1">
      <c r="B38" s="40" t="s">
        <v>98</v>
      </c>
      <c r="C38" s="29" t="s">
        <v>60</v>
      </c>
      <c r="D38" s="6"/>
      <c r="E38" s="5">
        <v>50000</v>
      </c>
      <c r="F38" s="132" t="s">
        <v>75</v>
      </c>
      <c r="G38" s="94"/>
      <c r="H38" s="94"/>
      <c r="I38" s="95"/>
      <c r="J38" s="3"/>
    </row>
    <row r="39" spans="2:10" s="4" customFormat="1" ht="21.95" customHeight="1">
      <c r="B39" s="76"/>
      <c r="C39" s="76"/>
      <c r="D39" s="76"/>
      <c r="E39" s="76"/>
      <c r="F39" s="76"/>
      <c r="G39" s="76"/>
      <c r="H39" s="76"/>
      <c r="I39" s="76"/>
      <c r="J39" s="3"/>
    </row>
    <row r="40" spans="2:10" s="4" customFormat="1" ht="38.25" customHeight="1">
      <c r="B40" s="40" t="s">
        <v>55</v>
      </c>
      <c r="C40" s="12" t="s">
        <v>35</v>
      </c>
      <c r="D40" s="34"/>
      <c r="E40" s="34">
        <f>E41</f>
        <v>6000</v>
      </c>
      <c r="F40" s="72"/>
      <c r="G40" s="73"/>
      <c r="H40" s="73"/>
      <c r="I40" s="74"/>
      <c r="J40" s="3"/>
    </row>
    <row r="41" spans="2:10" ht="42" customHeight="1">
      <c r="B41" s="42" t="s">
        <v>56</v>
      </c>
      <c r="C41" s="1" t="s">
        <v>68</v>
      </c>
      <c r="D41" s="34"/>
      <c r="E41" s="37">
        <v>6000</v>
      </c>
      <c r="F41" s="132" t="s">
        <v>117</v>
      </c>
      <c r="G41" s="94"/>
      <c r="H41" s="94"/>
      <c r="I41" s="95"/>
      <c r="J41" s="3"/>
    </row>
    <row r="42" spans="2:10" ht="18.95" customHeight="1">
      <c r="B42" s="44"/>
      <c r="C42" s="26"/>
      <c r="D42" s="28"/>
      <c r="E42" s="22"/>
      <c r="F42" s="28"/>
      <c r="G42" s="28"/>
      <c r="H42" s="28"/>
      <c r="I42" s="28"/>
      <c r="J42" s="3"/>
    </row>
    <row r="43" spans="2:10" s="30" customFormat="1">
      <c r="B43" s="77" t="s">
        <v>59</v>
      </c>
      <c r="C43" s="135" t="s">
        <v>77</v>
      </c>
      <c r="D43" s="137">
        <f>SUM(D45:D56)</f>
        <v>432324.1264367816</v>
      </c>
      <c r="E43" s="102">
        <f>E45+E46+E47+E48+E49+E50+E51+E52+E53+E54+E55+E56</f>
        <v>4907924</v>
      </c>
      <c r="F43" s="56" t="s">
        <v>19</v>
      </c>
      <c r="G43" s="56" t="s">
        <v>20</v>
      </c>
      <c r="H43" s="78" t="s">
        <v>3</v>
      </c>
      <c r="I43" s="79"/>
      <c r="J43" s="3"/>
    </row>
    <row r="44" spans="2:10" s="30" customFormat="1">
      <c r="B44" s="77"/>
      <c r="C44" s="136"/>
      <c r="D44" s="138"/>
      <c r="E44" s="103"/>
      <c r="F44" s="7" t="s">
        <v>32</v>
      </c>
      <c r="G44" s="7" t="s">
        <v>32</v>
      </c>
      <c r="H44" s="80"/>
      <c r="I44" s="81"/>
      <c r="J44" s="3"/>
    </row>
    <row r="45" spans="2:10" ht="17.25">
      <c r="B45" s="40" t="s">
        <v>79</v>
      </c>
      <c r="C45" s="57" t="s">
        <v>29</v>
      </c>
      <c r="D45" s="35">
        <v>103977</v>
      </c>
      <c r="E45" s="35">
        <v>1247724</v>
      </c>
      <c r="F45" s="35">
        <f>D45-G45</f>
        <v>90460</v>
      </c>
      <c r="G45" s="35">
        <f>ROUND(D45*13%, 0)</f>
        <v>13517</v>
      </c>
      <c r="H45" s="84" t="s">
        <v>63</v>
      </c>
      <c r="I45" s="85"/>
      <c r="J45" s="3"/>
    </row>
    <row r="46" spans="2:10" s="30" customFormat="1" ht="17.25">
      <c r="B46" s="40" t="s">
        <v>80</v>
      </c>
      <c r="C46" s="1" t="s">
        <v>27</v>
      </c>
      <c r="D46" s="5">
        <v>40300</v>
      </c>
      <c r="E46" s="5">
        <v>483600</v>
      </c>
      <c r="F46" s="5">
        <f>D46-G46</f>
        <v>40300</v>
      </c>
      <c r="G46" s="50">
        <v>0</v>
      </c>
      <c r="H46" s="84" t="s">
        <v>63</v>
      </c>
      <c r="I46" s="85"/>
      <c r="J46" s="3"/>
    </row>
    <row r="47" spans="2:10" s="30" customFormat="1" ht="21" customHeight="1">
      <c r="B47" s="40" t="s">
        <v>76</v>
      </c>
      <c r="C47" s="1" t="s">
        <v>17</v>
      </c>
      <c r="D47" s="5">
        <f>28800</f>
        <v>28800</v>
      </c>
      <c r="E47" s="5">
        <v>345600</v>
      </c>
      <c r="F47" s="5">
        <f t="shared" ref="F47:F56" si="0">D47-G47</f>
        <v>25056</v>
      </c>
      <c r="G47" s="5">
        <f t="shared" ref="G47:G56" si="1">ROUND(D47*13%, 0)</f>
        <v>3744</v>
      </c>
      <c r="H47" s="84" t="s">
        <v>63</v>
      </c>
      <c r="I47" s="84"/>
      <c r="J47" s="3"/>
    </row>
    <row r="48" spans="2:10" s="30" customFormat="1" ht="15.95" customHeight="1">
      <c r="B48" s="40" t="s">
        <v>76</v>
      </c>
      <c r="C48" s="1" t="s">
        <v>30</v>
      </c>
      <c r="D48" s="5">
        <v>34500</v>
      </c>
      <c r="E48" s="5">
        <v>414000</v>
      </c>
      <c r="F48" s="5">
        <f t="shared" si="0"/>
        <v>30015</v>
      </c>
      <c r="G48" s="5">
        <f t="shared" si="1"/>
        <v>4485</v>
      </c>
      <c r="H48" s="84" t="s">
        <v>63</v>
      </c>
      <c r="I48" s="84"/>
      <c r="J48" s="3"/>
    </row>
    <row r="49" spans="2:11" ht="23.25" customHeight="1">
      <c r="B49" s="40" t="s">
        <v>100</v>
      </c>
      <c r="C49" s="1" t="s">
        <v>30</v>
      </c>
      <c r="D49" s="5">
        <v>34500</v>
      </c>
      <c r="E49" s="5">
        <v>414000</v>
      </c>
      <c r="F49" s="5">
        <f t="shared" si="0"/>
        <v>30015</v>
      </c>
      <c r="G49" s="5">
        <f>ROUND(D49*13%, 0)</f>
        <v>4485</v>
      </c>
      <c r="H49" s="84" t="s">
        <v>63</v>
      </c>
      <c r="I49" s="84"/>
      <c r="J49" s="3"/>
    </row>
    <row r="50" spans="2:11" ht="23.25" customHeight="1">
      <c r="B50" s="40" t="s">
        <v>101</v>
      </c>
      <c r="C50" s="1" t="s">
        <v>6</v>
      </c>
      <c r="D50" s="5">
        <v>34500</v>
      </c>
      <c r="E50" s="5">
        <f>D50*12</f>
        <v>414000</v>
      </c>
      <c r="F50" s="5">
        <f t="shared" si="0"/>
        <v>30015</v>
      </c>
      <c r="G50" s="5">
        <f t="shared" si="1"/>
        <v>4485</v>
      </c>
      <c r="H50" s="134" t="s">
        <v>78</v>
      </c>
      <c r="I50" s="134"/>
      <c r="J50" s="3"/>
    </row>
    <row r="51" spans="2:11" ht="19.5" customHeight="1">
      <c r="B51" s="40" t="s">
        <v>81</v>
      </c>
      <c r="C51" s="1" t="s">
        <v>6</v>
      </c>
      <c r="D51" s="5">
        <v>34500</v>
      </c>
      <c r="E51" s="5">
        <f>D51*12</f>
        <v>414000</v>
      </c>
      <c r="F51" s="5">
        <f t="shared" si="0"/>
        <v>30015</v>
      </c>
      <c r="G51" s="5">
        <f t="shared" si="1"/>
        <v>4485</v>
      </c>
      <c r="H51" s="121" t="s">
        <v>63</v>
      </c>
      <c r="I51" s="121"/>
      <c r="J51" s="3"/>
    </row>
    <row r="52" spans="2:11" ht="15.6" customHeight="1">
      <c r="B52" s="40" t="s">
        <v>82</v>
      </c>
      <c r="C52" s="1" t="s">
        <v>6</v>
      </c>
      <c r="D52" s="5">
        <v>34500</v>
      </c>
      <c r="E52" s="5">
        <f>D52*12</f>
        <v>414000</v>
      </c>
      <c r="F52" s="5">
        <f t="shared" si="0"/>
        <v>30015</v>
      </c>
      <c r="G52" s="5">
        <f t="shared" si="1"/>
        <v>4485</v>
      </c>
      <c r="H52" s="121" t="s">
        <v>63</v>
      </c>
      <c r="I52" s="121"/>
      <c r="J52" s="3"/>
      <c r="K52" s="15"/>
    </row>
    <row r="53" spans="2:11" ht="15.6" customHeight="1">
      <c r="B53" s="40" t="s">
        <v>83</v>
      </c>
      <c r="C53" s="1" t="s">
        <v>6</v>
      </c>
      <c r="D53" s="5">
        <v>34500</v>
      </c>
      <c r="E53" s="5">
        <f>D53*12</f>
        <v>414000</v>
      </c>
      <c r="F53" s="5">
        <f t="shared" si="0"/>
        <v>30015</v>
      </c>
      <c r="G53" s="5">
        <f t="shared" si="1"/>
        <v>4485</v>
      </c>
      <c r="H53" s="121" t="s">
        <v>63</v>
      </c>
      <c r="I53" s="121"/>
      <c r="J53" s="3"/>
    </row>
    <row r="54" spans="2:11" s="30" customFormat="1" ht="18.75" customHeight="1">
      <c r="B54" s="40" t="s">
        <v>84</v>
      </c>
      <c r="C54" s="1" t="s">
        <v>6</v>
      </c>
      <c r="D54" s="5">
        <v>34500</v>
      </c>
      <c r="E54" s="5">
        <v>138000</v>
      </c>
      <c r="F54" s="5">
        <f t="shared" si="0"/>
        <v>30015</v>
      </c>
      <c r="G54" s="5">
        <f t="shared" si="1"/>
        <v>4485</v>
      </c>
      <c r="H54" s="121" t="s">
        <v>102</v>
      </c>
      <c r="I54" s="121"/>
      <c r="J54" s="3"/>
    </row>
    <row r="55" spans="2:11" s="30" customFormat="1" ht="18.75" customHeight="1">
      <c r="B55" s="40" t="s">
        <v>85</v>
      </c>
      <c r="C55" s="1" t="s">
        <v>21</v>
      </c>
      <c r="D55" s="5">
        <f>5000/87*100</f>
        <v>5747.1264367816093</v>
      </c>
      <c r="E55" s="5">
        <v>65000</v>
      </c>
      <c r="F55" s="5">
        <f t="shared" si="0"/>
        <v>5000.1264367816093</v>
      </c>
      <c r="G55" s="5">
        <f t="shared" si="1"/>
        <v>747</v>
      </c>
      <c r="H55" s="85" t="s">
        <v>61</v>
      </c>
      <c r="I55" s="85"/>
      <c r="J55" s="3"/>
    </row>
    <row r="56" spans="2:11" s="30" customFormat="1" ht="20.45" customHeight="1">
      <c r="B56" s="40" t="s">
        <v>86</v>
      </c>
      <c r="C56" s="1" t="s">
        <v>62</v>
      </c>
      <c r="D56" s="5">
        <v>12000</v>
      </c>
      <c r="E56" s="5">
        <v>144000</v>
      </c>
      <c r="F56" s="5">
        <f t="shared" si="0"/>
        <v>10440</v>
      </c>
      <c r="G56" s="50">
        <f t="shared" si="1"/>
        <v>1560</v>
      </c>
      <c r="H56" s="126" t="s">
        <v>63</v>
      </c>
      <c r="I56" s="127"/>
      <c r="J56" s="3"/>
    </row>
    <row r="57" spans="2:11" s="4" customFormat="1" ht="30.95" customHeight="1">
      <c r="B57" s="128"/>
      <c r="C57" s="128"/>
      <c r="D57" s="128"/>
      <c r="E57" s="128"/>
      <c r="F57" s="128"/>
      <c r="G57" s="128"/>
      <c r="H57" s="128"/>
      <c r="I57" s="128"/>
      <c r="J57" s="3"/>
    </row>
    <row r="58" spans="2:11" ht="2.1" customHeight="1">
      <c r="B58" s="129"/>
      <c r="C58" s="129"/>
      <c r="D58" s="129"/>
      <c r="E58" s="129"/>
      <c r="F58" s="129"/>
      <c r="G58" s="129"/>
      <c r="H58" s="129"/>
      <c r="I58" s="129"/>
    </row>
    <row r="59" spans="2:11" s="4" customFormat="1" ht="37.5" customHeight="1">
      <c r="B59" s="46" t="s">
        <v>136</v>
      </c>
      <c r="C59" s="12" t="s">
        <v>69</v>
      </c>
      <c r="D59" s="34"/>
      <c r="E59" s="34">
        <f>E60+E61+E62+E63+E64+E65</f>
        <v>1729704</v>
      </c>
      <c r="F59" s="72"/>
      <c r="G59" s="73"/>
      <c r="H59" s="73"/>
      <c r="I59" s="74"/>
    </row>
    <row r="60" spans="2:11" s="4" customFormat="1" ht="29.45" customHeight="1">
      <c r="B60" s="42" t="s">
        <v>137</v>
      </c>
      <c r="C60" s="1" t="s">
        <v>22</v>
      </c>
      <c r="D60" s="5"/>
      <c r="E60" s="50">
        <v>114240</v>
      </c>
      <c r="F60" s="101" t="s">
        <v>122</v>
      </c>
      <c r="G60" s="124"/>
      <c r="H60" s="124"/>
      <c r="I60" s="125"/>
    </row>
    <row r="61" spans="2:11" s="4" customFormat="1" ht="29.45" customHeight="1">
      <c r="B61" s="42" t="s">
        <v>138</v>
      </c>
      <c r="C61" s="1" t="s">
        <v>111</v>
      </c>
      <c r="D61" s="5"/>
      <c r="E61" s="50">
        <v>8000</v>
      </c>
      <c r="F61" s="69"/>
      <c r="G61" s="70"/>
      <c r="H61" s="70"/>
      <c r="I61" s="71"/>
    </row>
    <row r="62" spans="2:11" s="4" customFormat="1" ht="29.45" customHeight="1">
      <c r="B62" s="42" t="s">
        <v>139</v>
      </c>
      <c r="C62" s="1" t="s">
        <v>70</v>
      </c>
      <c r="D62" s="5"/>
      <c r="E62" s="5">
        <v>8000</v>
      </c>
      <c r="F62" s="101"/>
      <c r="G62" s="124"/>
      <c r="H62" s="124"/>
      <c r="I62" s="125"/>
    </row>
    <row r="63" spans="2:11" s="4" customFormat="1" ht="29.45" customHeight="1">
      <c r="B63" s="42" t="s">
        <v>140</v>
      </c>
      <c r="C63" s="18" t="s">
        <v>47</v>
      </c>
      <c r="D63" s="7"/>
      <c r="E63" s="5">
        <v>1504963</v>
      </c>
      <c r="F63" s="72"/>
      <c r="G63" s="73"/>
      <c r="H63" s="73"/>
      <c r="I63" s="74"/>
    </row>
    <row r="64" spans="2:11" s="4" customFormat="1" ht="21" customHeight="1">
      <c r="B64" s="40" t="s">
        <v>141</v>
      </c>
      <c r="C64" s="18" t="s">
        <v>113</v>
      </c>
      <c r="D64" s="7"/>
      <c r="E64" s="63">
        <v>14501</v>
      </c>
      <c r="F64" s="72"/>
      <c r="G64" s="73"/>
      <c r="H64" s="73"/>
      <c r="I64" s="74"/>
    </row>
    <row r="65" spans="2:11" s="4" customFormat="1" ht="21" customHeight="1">
      <c r="B65" s="45" t="s">
        <v>142</v>
      </c>
      <c r="C65" s="36" t="s">
        <v>133</v>
      </c>
      <c r="D65" s="27"/>
      <c r="E65" s="21">
        <v>80000</v>
      </c>
      <c r="F65" s="62"/>
      <c r="G65" s="62"/>
      <c r="H65" s="62"/>
      <c r="I65" s="62"/>
    </row>
    <row r="66" spans="2:11" s="4" customFormat="1" ht="21" customHeight="1">
      <c r="B66" s="45"/>
      <c r="C66" s="36"/>
      <c r="D66" s="27"/>
      <c r="E66" s="27"/>
      <c r="F66" s="73"/>
      <c r="G66" s="73"/>
      <c r="H66" s="73"/>
      <c r="I66" s="73"/>
    </row>
    <row r="67" spans="2:11" s="4" customFormat="1" ht="20.45" customHeight="1">
      <c r="B67" s="45" t="s">
        <v>49</v>
      </c>
      <c r="C67" s="32" t="s">
        <v>54</v>
      </c>
      <c r="D67" s="7"/>
      <c r="E67" s="7">
        <f>E68+E69+E70</f>
        <v>28200</v>
      </c>
      <c r="F67" s="72"/>
      <c r="G67" s="73"/>
      <c r="H67" s="73"/>
      <c r="I67" s="74"/>
    </row>
    <row r="68" spans="2:11" s="17" customFormat="1" ht="18.95" customHeight="1">
      <c r="B68" s="43" t="s">
        <v>103</v>
      </c>
      <c r="C68" s="29" t="s">
        <v>15</v>
      </c>
      <c r="D68" s="5">
        <v>1100</v>
      </c>
      <c r="E68" s="5">
        <f>D68*12</f>
        <v>13200</v>
      </c>
      <c r="F68" s="116" t="s">
        <v>118</v>
      </c>
      <c r="G68" s="122"/>
      <c r="H68" s="122"/>
      <c r="I68" s="123"/>
    </row>
    <row r="69" spans="2:11" s="30" customFormat="1" ht="16.5" customHeight="1">
      <c r="B69" s="42" t="s">
        <v>104</v>
      </c>
      <c r="C69" s="29" t="s">
        <v>25</v>
      </c>
      <c r="D69" s="5">
        <v>1000</v>
      </c>
      <c r="E69" s="5">
        <f>D69*12</f>
        <v>12000</v>
      </c>
      <c r="F69" s="116" t="s">
        <v>118</v>
      </c>
      <c r="G69" s="122"/>
      <c r="H69" s="122"/>
      <c r="I69" s="123"/>
    </row>
    <row r="70" spans="2:11" s="4" customFormat="1" ht="18" customHeight="1">
      <c r="B70" s="42" t="s">
        <v>105</v>
      </c>
      <c r="C70" s="29" t="s">
        <v>16</v>
      </c>
      <c r="D70" s="5">
        <f>E70/12</f>
        <v>250</v>
      </c>
      <c r="E70" s="5">
        <v>3000</v>
      </c>
      <c r="F70" s="116" t="s">
        <v>119</v>
      </c>
      <c r="G70" s="122"/>
      <c r="H70" s="122"/>
      <c r="I70" s="123"/>
      <c r="J70" s="8"/>
    </row>
    <row r="71" spans="2:11">
      <c r="B71" s="54"/>
      <c r="C71" s="23"/>
      <c r="D71" s="24"/>
      <c r="E71" s="24"/>
      <c r="F71" s="25"/>
      <c r="G71" s="25"/>
      <c r="H71" s="25"/>
      <c r="I71" s="17"/>
      <c r="J71" s="8"/>
      <c r="K71" s="8"/>
    </row>
    <row r="72" spans="2:11" s="4" customFormat="1" ht="21" customHeight="1">
      <c r="B72" s="55" t="s">
        <v>64</v>
      </c>
      <c r="C72" s="33" t="s">
        <v>31</v>
      </c>
      <c r="D72" s="5"/>
      <c r="E72" s="5">
        <f>E6-E74</f>
        <v>407201.3599999994</v>
      </c>
      <c r="F72" s="131"/>
      <c r="G72" s="131"/>
      <c r="H72" s="131"/>
      <c r="I72" s="131"/>
      <c r="J72" s="8"/>
    </row>
    <row r="73" spans="2:11" s="4" customFormat="1" ht="18.75" customHeight="1">
      <c r="B73" s="40"/>
      <c r="C73" s="29"/>
      <c r="D73" s="130"/>
      <c r="E73" s="130"/>
      <c r="F73" s="130"/>
      <c r="G73" s="130"/>
      <c r="H73" s="130"/>
      <c r="I73" s="130"/>
      <c r="J73" s="8"/>
    </row>
    <row r="74" spans="2:11" s="4" customFormat="1" ht="25.5" customHeight="1">
      <c r="B74" s="40"/>
      <c r="C74" s="64"/>
      <c r="D74" s="7"/>
      <c r="E74" s="65">
        <f>E10+E23+E36+E40+E43+E59+E67</f>
        <v>9621198.6400000006</v>
      </c>
      <c r="F74" s="119"/>
      <c r="G74" s="120"/>
      <c r="H74" s="120"/>
      <c r="I74" s="120"/>
      <c r="J74" s="8"/>
    </row>
    <row r="75" spans="2:11">
      <c r="B75" s="55"/>
      <c r="C75" s="13" t="s">
        <v>5</v>
      </c>
      <c r="D75" s="5"/>
      <c r="E75" s="7">
        <f>E74+E72</f>
        <v>10028400</v>
      </c>
      <c r="F75" s="37"/>
      <c r="G75" s="37"/>
      <c r="H75" s="37"/>
      <c r="I75" s="64"/>
    </row>
    <row r="76" spans="2:11">
      <c r="B76" s="55"/>
      <c r="C76" s="29"/>
      <c r="D76" s="5"/>
      <c r="E76" s="5"/>
      <c r="F76" s="37"/>
      <c r="G76" s="37"/>
      <c r="H76" s="37"/>
      <c r="I76" s="64"/>
    </row>
    <row r="77" spans="2:11">
      <c r="B77" s="43"/>
      <c r="C77" s="20"/>
      <c r="D77" s="21"/>
      <c r="E77" s="21"/>
      <c r="F77" s="22"/>
      <c r="G77" s="22"/>
      <c r="H77" s="22"/>
      <c r="I77" s="4"/>
    </row>
    <row r="78" spans="2:11">
      <c r="B78" s="44"/>
      <c r="E78" s="8"/>
    </row>
    <row r="79" spans="2:11">
      <c r="B79" s="43"/>
      <c r="C79" s="2" t="s">
        <v>28</v>
      </c>
    </row>
    <row r="80" spans="2:11">
      <c r="B80" s="43"/>
    </row>
    <row r="81" spans="2:2">
      <c r="B81" s="43"/>
    </row>
  </sheetData>
  <mergeCells count="71">
    <mergeCell ref="F72:I72"/>
    <mergeCell ref="F37:I37"/>
    <mergeCell ref="F13:I13"/>
    <mergeCell ref="F62:I62"/>
    <mergeCell ref="F38:I38"/>
    <mergeCell ref="F41:I41"/>
    <mergeCell ref="F31:I31"/>
    <mergeCell ref="H50:I50"/>
    <mergeCell ref="H49:I49"/>
    <mergeCell ref="H48:I48"/>
    <mergeCell ref="B39:I39"/>
    <mergeCell ref="F23:I23"/>
    <mergeCell ref="H47:I47"/>
    <mergeCell ref="F14:I14"/>
    <mergeCell ref="C43:C44"/>
    <mergeCell ref="D43:D44"/>
    <mergeCell ref="F74:I74"/>
    <mergeCell ref="H51:I51"/>
    <mergeCell ref="H52:I52"/>
    <mergeCell ref="H53:I53"/>
    <mergeCell ref="H54:I54"/>
    <mergeCell ref="F68:I68"/>
    <mergeCell ref="F69:I69"/>
    <mergeCell ref="F70:I70"/>
    <mergeCell ref="F60:I60"/>
    <mergeCell ref="H56:I56"/>
    <mergeCell ref="H55:I55"/>
    <mergeCell ref="F59:I59"/>
    <mergeCell ref="B57:I58"/>
    <mergeCell ref="D73:I73"/>
    <mergeCell ref="F66:I66"/>
    <mergeCell ref="F67:I67"/>
    <mergeCell ref="E43:E44"/>
    <mergeCell ref="F33:I33"/>
    <mergeCell ref="F17:I17"/>
    <mergeCell ref="F18:I18"/>
    <mergeCell ref="F19:I19"/>
    <mergeCell ref="F21:I21"/>
    <mergeCell ref="F20:I20"/>
    <mergeCell ref="F30:I30"/>
    <mergeCell ref="F28:I28"/>
    <mergeCell ref="F27:I27"/>
    <mergeCell ref="F32:I32"/>
    <mergeCell ref="F24:I24"/>
    <mergeCell ref="F25:I25"/>
    <mergeCell ref="F26:I26"/>
    <mergeCell ref="F15:I15"/>
    <mergeCell ref="B22:I22"/>
    <mergeCell ref="F4:I4"/>
    <mergeCell ref="F5:I5"/>
    <mergeCell ref="F6:I6"/>
    <mergeCell ref="F8:I8"/>
    <mergeCell ref="F16:I16"/>
    <mergeCell ref="F11:I11"/>
    <mergeCell ref="F12:I12"/>
    <mergeCell ref="C3:I3"/>
    <mergeCell ref="D2:G2"/>
    <mergeCell ref="F61:I61"/>
    <mergeCell ref="F63:I63"/>
    <mergeCell ref="F64:I64"/>
    <mergeCell ref="F10:I10"/>
    <mergeCell ref="B7:I7"/>
    <mergeCell ref="B9:I9"/>
    <mergeCell ref="F40:I40"/>
    <mergeCell ref="B43:B44"/>
    <mergeCell ref="H43:I44"/>
    <mergeCell ref="B34:I35"/>
    <mergeCell ref="F36:I36"/>
    <mergeCell ref="H46:I46"/>
    <mergeCell ref="H45:I45"/>
    <mergeCell ref="F29:I29"/>
  </mergeCells>
  <pageMargins left="0.25" right="0.25" top="0.75" bottom="0.75" header="0.3" footer="0.3"/>
  <pageSetup paperSize="9" scale="69" fitToHeight="0" orientation="portrait" r:id="rId1"/>
  <headerFooter differentFirst="1">
    <oddHeader>&amp;C&amp;P</oddHeader>
  </headerFooter>
  <colBreaks count="1" manualBreakCount="1">
    <brk id="3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год</vt:lpstr>
      <vt:lpstr>'2019 год'!Заголовки_для_печати</vt:lpstr>
      <vt:lpstr>'2019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вася</cp:lastModifiedBy>
  <cp:lastPrinted>2021-04-17T09:56:53Z</cp:lastPrinted>
  <dcterms:created xsi:type="dcterms:W3CDTF">2013-03-07T05:53:53Z</dcterms:created>
  <dcterms:modified xsi:type="dcterms:W3CDTF">2021-05-08T09:40:41Z</dcterms:modified>
</cp:coreProperties>
</file>