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095" windowHeight="7035"/>
  </bookViews>
  <sheets>
    <sheet name="ФИНАНСОВЫЙ ОТЧЕТ 2019 г." sheetId="1" r:id="rId1"/>
  </sheets>
  <calcPr calcId="125725"/>
</workbook>
</file>

<file path=xl/calcChain.xml><?xml version="1.0" encoding="utf-8"?>
<calcChain xmlns="http://schemas.openxmlformats.org/spreadsheetml/2006/main">
  <c r="B197" i="1"/>
  <c r="B136"/>
  <c r="B103"/>
  <c r="B92" l="1"/>
  <c r="B50"/>
  <c r="B172"/>
  <c r="B38"/>
  <c r="B58"/>
  <c r="D58" s="1"/>
  <c r="B62"/>
  <c r="B69"/>
  <c r="B88"/>
  <c r="B98"/>
  <c r="B153"/>
  <c r="D153" s="1"/>
  <c r="B163"/>
  <c r="D182"/>
  <c r="D181"/>
  <c r="D180"/>
  <c r="D163"/>
  <c r="D179"/>
  <c r="D178"/>
  <c r="D177"/>
  <c r="D176"/>
  <c r="D175"/>
  <c r="D174"/>
  <c r="D173"/>
  <c r="D78"/>
  <c r="D156"/>
  <c r="D155"/>
  <c r="D77"/>
  <c r="D86"/>
  <c r="D40"/>
  <c r="D138"/>
  <c r="D70"/>
  <c r="C62"/>
  <c r="D170"/>
  <c r="D172"/>
  <c r="D189"/>
  <c r="D167"/>
  <c r="D158"/>
  <c r="D157"/>
  <c r="D154"/>
  <c r="D166"/>
  <c r="D85"/>
  <c r="D46"/>
  <c r="D95"/>
  <c r="D64"/>
  <c r="D42"/>
  <c r="B196" l="1"/>
  <c r="D62"/>
  <c r="D186"/>
  <c r="D50" l="1"/>
  <c r="D93" l="1"/>
  <c r="D89"/>
  <c r="D88"/>
  <c r="D84"/>
  <c r="D83"/>
  <c r="D82"/>
  <c r="D81"/>
  <c r="D80"/>
  <c r="D79"/>
  <c r="D76"/>
  <c r="D75"/>
  <c r="D74"/>
  <c r="D73"/>
  <c r="D72"/>
  <c r="D71"/>
  <c r="D67"/>
  <c r="D66"/>
  <c r="D63"/>
  <c r="D60"/>
  <c r="D59"/>
  <c r="D56"/>
  <c r="D55"/>
  <c r="D54"/>
  <c r="D53"/>
  <c r="D52"/>
  <c r="D48"/>
  <c r="D47"/>
  <c r="D45"/>
  <c r="D44"/>
  <c r="D43"/>
  <c r="D41"/>
  <c r="D39"/>
  <c r="D38" l="1"/>
  <c r="D92"/>
  <c r="C69"/>
  <c r="D98" l="1"/>
  <c r="D69"/>
  <c r="D99"/>
  <c r="D100"/>
  <c r="D101"/>
  <c r="D94" l="1"/>
  <c r="D103" l="1"/>
</calcChain>
</file>

<file path=xl/sharedStrings.xml><?xml version="1.0" encoding="utf-8"?>
<sst xmlns="http://schemas.openxmlformats.org/spreadsheetml/2006/main" count="197" uniqueCount="192">
  <si>
    <t>РАСХОДЫ</t>
  </si>
  <si>
    <t>СМЕТА</t>
  </si>
  <si>
    <t>САЛЬДО</t>
  </si>
  <si>
    <t xml:space="preserve">в т.ч.    </t>
  </si>
  <si>
    <t xml:space="preserve">СМЕТА </t>
  </si>
  <si>
    <t>ВСЕГО РАСХОДОВ:</t>
  </si>
  <si>
    <t xml:space="preserve">Остаток в кассе </t>
  </si>
  <si>
    <t xml:space="preserve">Остаток на счету в банке </t>
  </si>
  <si>
    <t>по счетчикам МЭС</t>
  </si>
  <si>
    <t>Касса</t>
  </si>
  <si>
    <t>Банк</t>
  </si>
  <si>
    <t>Водозабор</t>
  </si>
  <si>
    <t>КНС ливневая</t>
  </si>
  <si>
    <t>КНС хозяйственно-бытовая</t>
  </si>
  <si>
    <t>Помещение правления</t>
  </si>
  <si>
    <t>Очистные сооружения</t>
  </si>
  <si>
    <t>ОСВ-1</t>
  </si>
  <si>
    <t>ОСВ-2</t>
  </si>
  <si>
    <t>1. Доходная часть</t>
  </si>
  <si>
    <t>1. Содержание имущества общего пользования:</t>
  </si>
  <si>
    <t>1.1. Текущая эксплуатация линий электропередач, уличного и вн. освещ-я</t>
  </si>
  <si>
    <t>1.5. Транспортные расходы</t>
  </si>
  <si>
    <t>1.7. Канцтовары, расходные материалы для принтера</t>
  </si>
  <si>
    <t>1.8. Оплата расходных материалов</t>
  </si>
  <si>
    <t>2. Расчеты с организациями осуществляющими снабжение СНТ</t>
  </si>
  <si>
    <t>2.2. Договор с АО  "Мособлгаз"</t>
  </si>
  <si>
    <t>2.3. Договор с ПАО "Сбербанк"</t>
  </si>
  <si>
    <t>3. Расчеты с оператором по вывозу ТБО на основании договора</t>
  </si>
  <si>
    <t>4. Расчеты, связанные с благоустр. земель общего пользования</t>
  </si>
  <si>
    <t>5. Расходы, связанные с выплатой заработной платы лицам с которыми заключены трудовые договора</t>
  </si>
  <si>
    <t xml:space="preserve">5.1. Председатель:  </t>
  </si>
  <si>
    <t xml:space="preserve">5.2. Бухгалтер:    </t>
  </si>
  <si>
    <t xml:space="preserve">5.3. Электромонтер:  </t>
  </si>
  <si>
    <t>5.6. Разнорабочий:</t>
  </si>
  <si>
    <t>5.7. Разнорабочий:</t>
  </si>
  <si>
    <t>6. Организация и провед. общих собраний и выполнения их решений</t>
  </si>
  <si>
    <t>7. Уплата налогов и сборов, связанных с деятельностью СНТ</t>
  </si>
  <si>
    <t xml:space="preserve">7.2. Налоги  с ФОТ:   </t>
  </si>
  <si>
    <t>8. Обеспечение деятельности правления</t>
  </si>
  <si>
    <t>8.1. Оплата мобильной связи</t>
  </si>
  <si>
    <t>8.2. Оплата услуг интернета</t>
  </si>
  <si>
    <t>8.3.Почтовые расходы</t>
  </si>
  <si>
    <t xml:space="preserve">9. Внеплановые и непредвиденные расходы:   </t>
  </si>
  <si>
    <t xml:space="preserve">10. Электроэнергия уплачено в МОСЭНЕРГОСБЫТ :  </t>
  </si>
  <si>
    <t xml:space="preserve">10.1 Потребление на общепоселковые объекты (по счетчикам)  </t>
  </si>
  <si>
    <t>Расходы</t>
  </si>
  <si>
    <t>Оплачено</t>
  </si>
  <si>
    <t>Собрано</t>
  </si>
  <si>
    <t>Смета</t>
  </si>
  <si>
    <t xml:space="preserve">2. Расходная часть </t>
  </si>
  <si>
    <t>Задолженнось</t>
  </si>
  <si>
    <t>С-до по задолжен.</t>
  </si>
  <si>
    <t>ВСЕГО ДОХОДОВ:</t>
  </si>
  <si>
    <t>2.1. Договор с АО " Мосэнергосбыт"  (смотреть п.10)</t>
  </si>
  <si>
    <t xml:space="preserve">      </t>
  </si>
  <si>
    <t>1.3. Обслуживание газонов поселка +покупка триммера</t>
  </si>
  <si>
    <t>приложение № 1</t>
  </si>
  <si>
    <t xml:space="preserve">2.2  Судебное делопроизводство </t>
  </si>
  <si>
    <t>2.2.1. "Лунев и Партнеры"</t>
  </si>
  <si>
    <t>оплачено</t>
  </si>
  <si>
    <t xml:space="preserve">ИТОГО СОБРАНО(членские взносы, прочие доходы) </t>
  </si>
  <si>
    <t xml:space="preserve">остаток целевых взосов с прошл.года </t>
  </si>
  <si>
    <t>Всего собрано</t>
  </si>
  <si>
    <t>Остаток</t>
  </si>
  <si>
    <t>остаток на нач.год</t>
  </si>
  <si>
    <t>остаток на кон.год</t>
  </si>
  <si>
    <t>13. Дополнительные взносы за 2017год   ( см.таблицу по взносам)</t>
  </si>
  <si>
    <t>14. Дополнительные взносы за 2018год ( см. таблицу по взносам )</t>
  </si>
  <si>
    <t>Членские взносы членов СНТ (смета)</t>
  </si>
  <si>
    <t>Оплачено авансом ч/в в 2019 г. за 2020 г.</t>
  </si>
  <si>
    <t>Членские взносы членов СНТ (по факту с 122 участков)</t>
  </si>
  <si>
    <t>Оплачено авансом ч/в в 2020 г за 2021 г.</t>
  </si>
  <si>
    <t xml:space="preserve">Задолженность по ЧВ за 2020 г </t>
  </si>
  <si>
    <t>Недополучено по членским взносам при объединени двух участков н</t>
  </si>
  <si>
    <t>Оплачена задолженность ЧВ за 2017-18 гг.</t>
  </si>
  <si>
    <t>Оплачена задолженность ЧВ за 2019 г.</t>
  </si>
  <si>
    <t>Пени</t>
  </si>
  <si>
    <t>Возврат с депозита</t>
  </si>
  <si>
    <t>Проценты с депозита</t>
  </si>
  <si>
    <t>1.Членские взносы за 2020 год и задолженность за 2017-18,2019 гг.</t>
  </si>
  <si>
    <t>1.2.Тех. обслуживание КНС и ВЗУ</t>
  </si>
  <si>
    <t>1.4. Обслуживание дорог и тротуаров поселка, покупка и доставка 8 кубов мытого песка</t>
  </si>
  <si>
    <t>1.6. Спецодежда, хоз.инвентарь (3 теплые куртки, пила, кувалда, молоток, шуруповерт и другое)</t>
  </si>
  <si>
    <t>1.9.Проведение субботника по уборке территории СНТ ( аренда измельчителя веток)</t>
  </si>
  <si>
    <t>2.2.2. Госпошлина для суда</t>
  </si>
  <si>
    <t>3.1 Вывоз ТБО (договор с "ООО ЭКОрегион-Сервис")</t>
  </si>
  <si>
    <t>3.2. Вывоз ТБО (договор с региональным оператором "Рузский"</t>
  </si>
  <si>
    <t>7.3. Налог на водопользование</t>
  </si>
  <si>
    <t>9.1.Вывоз крупногабаритного мусора (договор с ЭКОРЕГИОНСЕРВИС)</t>
  </si>
  <si>
    <t>9.2. Покос травы договор с Бурмистровым И.А.</t>
  </si>
  <si>
    <t>9.3. Покупка 16 кубов песка, 8 кубов щебня, планировка площадки для гаража и мусорки, траншея для тропинки</t>
  </si>
  <si>
    <t>9.4.Ремонт линии электропередачи наружного освещения с 25-31 участок</t>
  </si>
  <si>
    <t>7.4  УСН :Налог с дохода (пени)</t>
  </si>
  <si>
    <t>7.1.Налог на ЗОП</t>
  </si>
  <si>
    <t>9.5. Праздничные баннеры</t>
  </si>
  <si>
    <t>9.6.Ремонт шлагбаума договор с ИП Раенок А.А.</t>
  </si>
  <si>
    <t>9.7. Антивирусная программа "Касперский"</t>
  </si>
  <si>
    <t xml:space="preserve"> 9.9. Перевозка брусчатки для дорожки к мусорке договор с ИП Холанским</t>
  </si>
  <si>
    <t>9.11.Договор с Консалтинг Актив ПРО ООО на проведение аудита за 2016-2019гг</t>
  </si>
  <si>
    <t>9.12.Автоматический выключатель подсветки для мусорки</t>
  </si>
  <si>
    <t>9.13.Покупка телефона для контролеров</t>
  </si>
  <si>
    <t>9.15. Таймер для обслуживания линии элекропередачи</t>
  </si>
  <si>
    <t>9.16. Покупка и доставка пескобетона, цемента для ремонта детской площадки</t>
  </si>
  <si>
    <t>9.22. Покупка аккумуляторного фонаря для контролеров</t>
  </si>
  <si>
    <t>9.23. Трубы и грунт-эмаль для площадки ТБО</t>
  </si>
  <si>
    <t>9.24. Диски отрезные и электроды для столбов на площадку ТБО</t>
  </si>
  <si>
    <t>9.21.Заправка газового баллона для плитки контролеров (два раза)</t>
  </si>
  <si>
    <t>9.25. Гирлянды светодиодные (5 шт) и блок питания с таймером</t>
  </si>
  <si>
    <t>9.26.Цемент под плитку для площадки ТБО</t>
  </si>
  <si>
    <t>9.18. Зажим для натяжения волейбольной сетки на спортплощадку</t>
  </si>
  <si>
    <t>9.19. Профлист и пластины с заглушками для ограждения площадки ТБО</t>
  </si>
  <si>
    <t>2 3256,76,51</t>
  </si>
  <si>
    <t>5.5. Уборщица  (в начале года)</t>
  </si>
  <si>
    <t>9.10. Оплата штрафа за несвоевременную сдачу отчетности</t>
  </si>
  <si>
    <t>9.27. Дверная ручка, кисть для калитки на площадку ТБО</t>
  </si>
  <si>
    <t>Потери электроэнергии</t>
  </si>
  <si>
    <t>2 386 450.00</t>
  </si>
  <si>
    <t>Недополучено при объединении участков  8 486,00 руб.</t>
  </si>
  <si>
    <t xml:space="preserve"> </t>
  </si>
  <si>
    <t>Оплачено Бадаевыми</t>
  </si>
  <si>
    <t>Выигранные иски по судебным претензиям</t>
  </si>
  <si>
    <t>Возврат подотчетной суммы</t>
  </si>
  <si>
    <t>Возврат от Кутиловой О.Е.</t>
  </si>
  <si>
    <t>Оплата целевых взносов за 2020 г.</t>
  </si>
  <si>
    <t>Оплата целевых взносов за 2019 г.</t>
  </si>
  <si>
    <t>Оплата за электроэнергию от собственников</t>
  </si>
  <si>
    <t>9.17. Покупка шины 2 шт. для прицепа</t>
  </si>
  <si>
    <t>9.24. Выключатель автоматический на КТП- 1</t>
  </si>
  <si>
    <t xml:space="preserve"> Собрали  целевых взносов  за 2019 г. в 2020 г.   244 950,00 руб,</t>
  </si>
  <si>
    <t>Расходы в 2020</t>
  </si>
  <si>
    <t xml:space="preserve">остаток целевых взносов на 2021 год </t>
  </si>
  <si>
    <t>11. Целевые взносы за 2020 год</t>
  </si>
  <si>
    <t>11.1. Проектирование и строительство хозблока, договор с ИП Баконин О.К.</t>
  </si>
  <si>
    <t>12. Целевые взносы за 2019 год</t>
  </si>
  <si>
    <t>13.Задолженность членов ДПК  по целевым взносам за 2018г</t>
  </si>
  <si>
    <t>13.1 Целевые за 2018 год (согласно сметы)</t>
  </si>
  <si>
    <t>Оплата целевых взносов за 2017-2018 гг.</t>
  </si>
  <si>
    <t>Банковский депозит</t>
  </si>
  <si>
    <t>10.2 Оплачено за э/э Мосэнергосбыту от собственников</t>
  </si>
  <si>
    <t>1.2. Договор с РУСЭНЭРГО ООО (техобслуживание трнсфформаторов)</t>
  </si>
  <si>
    <t>5.9. Разнорабочий</t>
  </si>
  <si>
    <t>6.10. Контролер:</t>
  </si>
  <si>
    <t>6.11 Контролер:</t>
  </si>
  <si>
    <t>6.12.Контролер:</t>
  </si>
  <si>
    <t>6.13. Контролер:</t>
  </si>
  <si>
    <t>6.15. Делопроизводитель:</t>
  </si>
  <si>
    <t>6.16. Бухгалтер по договору на месяц с Суханкиной Е.Н.</t>
  </si>
  <si>
    <t>6.17.Бухгалтер (помощь в ревизии финансово-хозяйственной деятельности)</t>
  </si>
  <si>
    <t>6.2. Покупка масок и антисептика</t>
  </si>
  <si>
    <r>
      <t>6.1.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Аренда зала для общих собраний членов СНТ</t>
    </r>
  </si>
  <si>
    <t>9.31. Аварийно востановительные работы линии электропередачи</t>
  </si>
  <si>
    <t>11.5. Увеличеие взноса на легализацию точки сброса</t>
  </si>
  <si>
    <t>11.3.Геотекстиль для хозблока</t>
  </si>
  <si>
    <t>11.4. Ремонт участка магистрального газопровода, договор с Мособлгаз</t>
  </si>
  <si>
    <t>13.2. Покупка аккумуляторов 2 шт.</t>
  </si>
  <si>
    <t>13.1.Договор с "Русэнерго" на подключение генератора</t>
  </si>
  <si>
    <t>13.3. Масло для генератора</t>
  </si>
  <si>
    <t>13.4. Дизтопливо для генератора</t>
  </si>
  <si>
    <t>12.5.Гофра и отвод для генератора</t>
  </si>
  <si>
    <t>12.6. Профлист на въездные ворота</t>
  </si>
  <si>
    <t>12.7. Петли, замок, проушники, цемент для калитки</t>
  </si>
  <si>
    <t>13.8. Изготовление и установка мусороуловителя для очистных</t>
  </si>
  <si>
    <t>13.9. Фиксатор для  пожарного шланга</t>
  </si>
  <si>
    <t>9.30.Бетон для тропинки к мусорке (МЭЙДЖР БЕТОН ООО)</t>
  </si>
  <si>
    <t>Задолженность на 2021 год составила 415 300,00 руб</t>
  </si>
  <si>
    <t>13.10. Откачка ила с колодца</t>
  </si>
  <si>
    <t>Задолженность по целевым  на 2021 г. составила 144 262,00 руб.</t>
  </si>
  <si>
    <t xml:space="preserve">  Исполнитель :        Л.А. Верещака                                 </t>
  </si>
  <si>
    <t>4.1.Обустройство и озеленение выездной зоны (цветы и кустарники, противокротовая сетка, трубы и фиттинги)</t>
  </si>
  <si>
    <t xml:space="preserve">6.14. Уборщица:  </t>
  </si>
  <si>
    <t>От собственников 154 150,00 руб. и от Бадаевых 90 800,00 руб.</t>
  </si>
  <si>
    <t>5.4. Бухгалтер  ( Кутилова О.Е.)</t>
  </si>
  <si>
    <t>5.8. Разнорабочий</t>
  </si>
  <si>
    <t>Получено от Бадаевых 20 000,00 руб</t>
  </si>
  <si>
    <t>остаток с прошлого года</t>
  </si>
  <si>
    <t>Расходы в 2020 г.</t>
  </si>
  <si>
    <t>ОСТАТОК ДЕНЕЖНЫХ СРЕДСТВ  НА 31.12.2020 г.</t>
  </si>
  <si>
    <t xml:space="preserve">Остаток   денежных средств на 01.01.2020г. </t>
  </si>
  <si>
    <t>Закрытие депозита и перевод денежных средств на расчетный счет СНТ</t>
  </si>
  <si>
    <t>9.14.Сетка кладочная на дорожку к мусорке</t>
  </si>
  <si>
    <t>2.4. Договор с ИП "Крашенинин" (покупка и установка новой программы "1С-САДОВОД"</t>
  </si>
  <si>
    <t>2.5. Договор ИП "Поспелов" (лицензия на дистанционну сдачу отчетности)</t>
  </si>
  <si>
    <t>2.6. ПАО "Почта России"</t>
  </si>
  <si>
    <t>9.20. Провод самонесущий 100 м и труба ПНД</t>
  </si>
  <si>
    <t>11.2. Комплектующие для электрики в хозблок и калитке</t>
  </si>
  <si>
    <t>12.1.Договор с "КОМПЛЕКТ НЕДВИЖИМОСТИ ООО" на точку сброса</t>
  </si>
  <si>
    <t>12.2.Договор с ФГБУ "ЦУ по гидрометеоролоии и мониторингу окружающе среды</t>
  </si>
  <si>
    <t>10.3. Оплачено за э\энергии собственниками с учетом долга и авансом</t>
  </si>
  <si>
    <t>СНТ "Истринский плес"</t>
  </si>
  <si>
    <t>9.28.Покупка и доставка 3х светильников для освещения площадки ТБО</t>
  </si>
  <si>
    <t>9.29.Покупка и установка счетчика воды для ВЗУ</t>
  </si>
  <si>
    <t>К акту ревизии финансово-хозяйственной деятельности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</si>
</sst>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000000"/>
  </numFmts>
  <fonts count="4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Segoe UI Emoji"/>
      <family val="2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2"/>
      <name val="Segoe UI Emoji"/>
      <charset val="204"/>
    </font>
    <font>
      <sz val="14"/>
      <color theme="0" tint="-4.9989318521683403E-2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4" tint="-0.49998474074526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b/>
      <sz val="12"/>
      <color theme="1" tint="4.9989318521683403E-2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shrinkToFit="1"/>
    </xf>
    <xf numFmtId="0" fontId="0" fillId="0" borderId="0" xfId="0" applyAlignment="1">
      <alignment horizontal="right" shrinkToFit="1"/>
    </xf>
    <xf numFmtId="164" fontId="0" fillId="0" borderId="0" xfId="0" applyNumberFormat="1" applyAlignment="1">
      <alignment horizontal="right" shrinkToFit="1"/>
    </xf>
    <xf numFmtId="0" fontId="6" fillId="0" borderId="0" xfId="0" applyFont="1" applyAlignment="1">
      <alignment vertical="center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164" fontId="9" fillId="2" borderId="1" xfId="0" applyNumberFormat="1" applyFont="1" applyFill="1" applyBorder="1"/>
    <xf numFmtId="164" fontId="0" fillId="0" borderId="1" xfId="0" applyNumberFormat="1" applyBorder="1" applyAlignment="1">
      <alignment horizontal="right" shrinkToFit="1"/>
    </xf>
    <xf numFmtId="0" fontId="9" fillId="2" borderId="0" xfId="0" applyFont="1" applyFill="1" applyBorder="1" applyAlignment="1">
      <alignment horizontal="right" shrinkToFit="1"/>
    </xf>
    <xf numFmtId="0" fontId="9" fillId="2" borderId="9" xfId="0" applyFont="1" applyFill="1" applyBorder="1" applyAlignment="1">
      <alignment horizontal="right" shrinkToFit="1"/>
    </xf>
    <xf numFmtId="0" fontId="2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justify" vertical="center"/>
    </xf>
    <xf numFmtId="0" fontId="10" fillId="0" borderId="0" xfId="0" applyFont="1" applyAlignment="1">
      <alignment shrinkToFit="1"/>
    </xf>
    <xf numFmtId="0" fontId="6" fillId="2" borderId="0" xfId="0" applyFont="1" applyFill="1" applyAlignment="1">
      <alignment horizontal="center" vertical="center"/>
    </xf>
    <xf numFmtId="0" fontId="0" fillId="0" borderId="0" xfId="0" applyBorder="1"/>
    <xf numFmtId="164" fontId="1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Border="1" applyAlignment="1"/>
    <xf numFmtId="0" fontId="16" fillId="2" borderId="8" xfId="0" applyFont="1" applyFill="1" applyBorder="1" applyAlignment="1">
      <alignment shrinkToFit="1"/>
    </xf>
    <xf numFmtId="164" fontId="2" fillId="2" borderId="0" xfId="0" applyNumberFormat="1" applyFont="1" applyFill="1" applyAlignment="1">
      <alignment vertical="center"/>
    </xf>
    <xf numFmtId="0" fontId="0" fillId="0" borderId="0" xfId="0" applyBorder="1" applyAlignment="1">
      <alignment shrinkToFit="1"/>
    </xf>
    <xf numFmtId="0" fontId="0" fillId="0" borderId="0" xfId="0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9" fillId="0" borderId="0" xfId="0" applyFont="1" applyAlignment="1">
      <alignment horizontal="right" shrinkToFit="1"/>
    </xf>
    <xf numFmtId="165" fontId="0" fillId="0" borderId="0" xfId="0" applyNumberFormat="1" applyAlignment="1"/>
    <xf numFmtId="165" fontId="0" fillId="3" borderId="0" xfId="0" applyNumberFormat="1" applyFill="1" applyAlignment="1"/>
    <xf numFmtId="0" fontId="0" fillId="3" borderId="0" xfId="0" applyFill="1" applyAlignment="1">
      <alignment shrinkToFit="1"/>
    </xf>
    <xf numFmtId="0" fontId="17" fillId="3" borderId="0" xfId="1" applyFill="1" applyAlignment="1">
      <alignment shrinkToFit="1"/>
    </xf>
    <xf numFmtId="164" fontId="8" fillId="2" borderId="0" xfId="0" applyNumberFormat="1" applyFont="1" applyFill="1" applyBorder="1" applyAlignment="1">
      <alignment horizontal="right" shrinkToFit="1"/>
    </xf>
    <xf numFmtId="164" fontId="8" fillId="2" borderId="9" xfId="0" applyNumberFormat="1" applyFont="1" applyFill="1" applyBorder="1" applyAlignment="1">
      <alignment horizontal="right" shrinkToFit="1"/>
    </xf>
    <xf numFmtId="0" fontId="3" fillId="0" borderId="0" xfId="0" applyFont="1" applyBorder="1" applyAlignment="1">
      <alignment vertical="center" wrapText="1"/>
    </xf>
    <xf numFmtId="0" fontId="19" fillId="3" borderId="0" xfId="0" applyFont="1" applyFill="1" applyBorder="1" applyAlignment="1">
      <alignment horizontal="justify" vertical="center" shrinkToFit="1"/>
    </xf>
    <xf numFmtId="165" fontId="12" fillId="3" borderId="0" xfId="0" applyNumberFormat="1" applyFont="1" applyFill="1" applyAlignment="1"/>
    <xf numFmtId="0" fontId="12" fillId="3" borderId="0" xfId="0" applyFont="1" applyFill="1" applyAlignment="1">
      <alignment shrinkToFit="1"/>
    </xf>
    <xf numFmtId="0" fontId="3" fillId="3" borderId="0" xfId="0" applyFont="1" applyFill="1" applyBorder="1" applyAlignment="1">
      <alignment horizontal="justify" vertical="center" shrinkToFit="1"/>
    </xf>
    <xf numFmtId="0" fontId="8" fillId="3" borderId="5" xfId="0" applyFont="1" applyFill="1" applyBorder="1" applyAlignment="1">
      <alignment shrinkToFit="1"/>
    </xf>
    <xf numFmtId="0" fontId="9" fillId="3" borderId="6" xfId="0" applyFont="1" applyFill="1" applyBorder="1" applyAlignment="1">
      <alignment horizontal="right" shrinkToFit="1"/>
    </xf>
    <xf numFmtId="0" fontId="9" fillId="3" borderId="7" xfId="0" applyFont="1" applyFill="1" applyBorder="1" applyAlignment="1">
      <alignment horizontal="right" shrinkToFit="1"/>
    </xf>
    <xf numFmtId="164" fontId="0" fillId="3" borderId="1" xfId="0" applyNumberFormat="1" applyFont="1" applyFill="1" applyBorder="1" applyAlignment="1">
      <alignment horizontal="right" shrinkToFit="1"/>
    </xf>
    <xf numFmtId="164" fontId="14" fillId="0" borderId="1" xfId="0" applyNumberFormat="1" applyFont="1" applyBorder="1" applyAlignment="1">
      <alignment horizontal="right" shrinkToFit="1"/>
    </xf>
    <xf numFmtId="164" fontId="12" fillId="3" borderId="1" xfId="0" applyNumberFormat="1" applyFont="1" applyFill="1" applyBorder="1" applyAlignment="1">
      <alignment horizontal="right" shrinkToFit="1"/>
    </xf>
    <xf numFmtId="164" fontId="14" fillId="3" borderId="1" xfId="0" applyNumberFormat="1" applyFont="1" applyFill="1" applyBorder="1" applyAlignment="1">
      <alignment horizontal="right" shrinkToFit="1"/>
    </xf>
    <xf numFmtId="164" fontId="21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justify" vertical="center"/>
    </xf>
    <xf numFmtId="164" fontId="0" fillId="0" borderId="1" xfId="0" applyNumberFormat="1" applyBorder="1"/>
    <xf numFmtId="0" fontId="3" fillId="0" borderId="1" xfId="0" applyFont="1" applyBorder="1" applyAlignment="1">
      <alignment horizontal="justify" vertical="center"/>
    </xf>
    <xf numFmtId="164" fontId="14" fillId="0" borderId="1" xfId="0" applyNumberFormat="1" applyFont="1" applyBorder="1"/>
    <xf numFmtId="164" fontId="0" fillId="0" borderId="1" xfId="0" applyNumberFormat="1" applyFont="1" applyBorder="1"/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164" fontId="1" fillId="0" borderId="1" xfId="0" applyNumberFormat="1" applyFont="1" applyBorder="1"/>
    <xf numFmtId="164" fontId="5" fillId="0" borderId="1" xfId="0" applyNumberFormat="1" applyFont="1" applyBorder="1"/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right" shrinkToFi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12" fillId="3" borderId="12" xfId="0" applyNumberFormat="1" applyFont="1" applyFill="1" applyBorder="1" applyAlignment="1">
      <alignment horizontal="right" shrinkToFit="1"/>
    </xf>
    <xf numFmtId="0" fontId="3" fillId="3" borderId="1" xfId="0" applyFont="1" applyFill="1" applyBorder="1" applyAlignment="1">
      <alignment horizontal="justify" vertical="center" shrinkToFit="1"/>
    </xf>
    <xf numFmtId="0" fontId="19" fillId="3" borderId="1" xfId="0" applyFont="1" applyFill="1" applyBorder="1" applyAlignment="1">
      <alignment horizontal="justify" vertical="center" shrinkToFit="1"/>
    </xf>
    <xf numFmtId="0" fontId="18" fillId="0" borderId="1" xfId="0" applyNumberFormat="1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right" shrinkToFit="1"/>
    </xf>
    <xf numFmtId="0" fontId="2" fillId="2" borderId="1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right" shrinkToFit="1"/>
    </xf>
    <xf numFmtId="0" fontId="23" fillId="0" borderId="1" xfId="0" applyNumberFormat="1" applyFont="1" applyFill="1" applyBorder="1" applyAlignment="1">
      <alignment horizontal="left" vertical="center" wrapText="1"/>
    </xf>
    <xf numFmtId="164" fontId="24" fillId="3" borderId="1" xfId="0" applyNumberFormat="1" applyFont="1" applyFill="1" applyBorder="1" applyAlignment="1">
      <alignment horizontal="right" shrinkToFit="1"/>
    </xf>
    <xf numFmtId="164" fontId="1" fillId="0" borderId="4" xfId="0" applyNumberFormat="1" applyFont="1" applyBorder="1" applyAlignment="1">
      <alignment horizontal="center" shrinkToFit="1"/>
    </xf>
    <xf numFmtId="164" fontId="21" fillId="2" borderId="1" xfId="0" applyNumberFormat="1" applyFont="1" applyFill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center" shrinkToFit="1"/>
    </xf>
    <xf numFmtId="164" fontId="19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center" shrinkToFit="1"/>
    </xf>
    <xf numFmtId="164" fontId="22" fillId="3" borderId="1" xfId="0" applyNumberFormat="1" applyFont="1" applyFill="1" applyBorder="1"/>
    <xf numFmtId="164" fontId="25" fillId="3" borderId="1" xfId="0" applyNumberFormat="1" applyFont="1" applyFill="1" applyBorder="1"/>
    <xf numFmtId="165" fontId="20" fillId="3" borderId="0" xfId="0" applyNumberFormat="1" applyFont="1" applyFill="1" applyAlignment="1"/>
    <xf numFmtId="0" fontId="20" fillId="3" borderId="0" xfId="0" applyFont="1" applyFill="1" applyAlignment="1">
      <alignment shrinkToFit="1"/>
    </xf>
    <xf numFmtId="165" fontId="1" fillId="3" borderId="0" xfId="0" applyNumberFormat="1" applyFont="1" applyFill="1" applyAlignment="1"/>
    <xf numFmtId="0" fontId="1" fillId="3" borderId="0" xfId="0" applyFont="1" applyFill="1" applyAlignment="1">
      <alignment shrinkToFit="1"/>
    </xf>
    <xf numFmtId="16" fontId="21" fillId="2" borderId="3" xfId="0" applyNumberFormat="1" applyFont="1" applyFill="1" applyBorder="1" applyAlignment="1">
      <alignment vertical="center"/>
    </xf>
    <xf numFmtId="0" fontId="26" fillId="0" borderId="0" xfId="0" applyFont="1" applyAlignment="1">
      <alignment shrinkToFit="1"/>
    </xf>
    <xf numFmtId="164" fontId="20" fillId="2" borderId="0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justify" vertical="center"/>
    </xf>
    <xf numFmtId="164" fontId="0" fillId="4" borderId="1" xfId="0" applyNumberFormat="1" applyFill="1" applyBorder="1"/>
    <xf numFmtId="164" fontId="27" fillId="2" borderId="1" xfId="0" applyNumberFormat="1" applyFont="1" applyFill="1" applyBorder="1" applyAlignment="1">
      <alignment horizontal="right" shrinkToFit="1"/>
    </xf>
    <xf numFmtId="164" fontId="30" fillId="2" borderId="1" xfId="0" applyNumberFormat="1" applyFont="1" applyFill="1" applyBorder="1" applyAlignment="1">
      <alignment horizontal="center" vertical="center"/>
    </xf>
    <xf numFmtId="164" fontId="27" fillId="2" borderId="1" xfId="0" applyNumberFormat="1" applyFont="1" applyFill="1" applyBorder="1" applyAlignment="1">
      <alignment horizontal="center" shrinkToFit="1"/>
    </xf>
    <xf numFmtId="164" fontId="31" fillId="3" borderId="1" xfId="0" applyNumberFormat="1" applyFont="1" applyFill="1" applyBorder="1" applyAlignment="1">
      <alignment vertical="center"/>
    </xf>
    <xf numFmtId="164" fontId="27" fillId="2" borderId="1" xfId="0" applyNumberFormat="1" applyFont="1" applyFill="1" applyBorder="1" applyAlignment="1"/>
    <xf numFmtId="164" fontId="15" fillId="2" borderId="1" xfId="0" applyNumberFormat="1" applyFont="1" applyFill="1" applyBorder="1" applyAlignment="1">
      <alignment shrinkToFit="1"/>
    </xf>
    <xf numFmtId="164" fontId="28" fillId="2" borderId="1" xfId="0" applyNumberFormat="1" applyFont="1" applyFill="1" applyBorder="1" applyAlignment="1">
      <alignment shrinkToFit="1"/>
    </xf>
    <xf numFmtId="164" fontId="7" fillId="3" borderId="1" xfId="0" applyNumberFormat="1" applyFont="1" applyFill="1" applyBorder="1" applyAlignment="1"/>
    <xf numFmtId="164" fontId="0" fillId="3" borderId="1" xfId="0" applyNumberFormat="1" applyFill="1" applyBorder="1" applyAlignment="1">
      <alignment shrinkToFit="1"/>
    </xf>
    <xf numFmtId="164" fontId="33" fillId="3" borderId="1" xfId="0" applyNumberFormat="1" applyFont="1" applyFill="1" applyBorder="1" applyAlignment="1">
      <alignment horizontal="right" shrinkToFit="1"/>
    </xf>
    <xf numFmtId="165" fontId="11" fillId="3" borderId="0" xfId="0" applyNumberFormat="1" applyFont="1" applyFill="1" applyAlignment="1"/>
    <xf numFmtId="0" fontId="11" fillId="3" borderId="0" xfId="0" applyFont="1" applyFill="1" applyAlignment="1">
      <alignment shrinkToFit="1"/>
    </xf>
    <xf numFmtId="164" fontId="31" fillId="3" borderId="1" xfId="0" applyNumberFormat="1" applyFont="1" applyFill="1" applyBorder="1" applyAlignment="1">
      <alignment horizontal="right" vertical="center"/>
    </xf>
    <xf numFmtId="164" fontId="32" fillId="3" borderId="1" xfId="0" applyNumberFormat="1" applyFont="1" applyFill="1" applyBorder="1" applyAlignment="1">
      <alignment horizontal="right" shrinkToFit="1"/>
    </xf>
    <xf numFmtId="0" fontId="19" fillId="3" borderId="2" xfId="0" applyFont="1" applyFill="1" applyBorder="1" applyAlignment="1">
      <alignment vertical="center"/>
    </xf>
    <xf numFmtId="3" fontId="0" fillId="0" borderId="0" xfId="0" applyNumberFormat="1" applyAlignment="1">
      <alignment horizontal="right" shrinkToFit="1"/>
    </xf>
    <xf numFmtId="164" fontId="3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justify" vertical="center" shrinkToFit="1"/>
    </xf>
    <xf numFmtId="164" fontId="20" fillId="5" borderId="1" xfId="0" applyNumberFormat="1" applyFont="1" applyFill="1" applyBorder="1" applyAlignment="1">
      <alignment horizontal="right" shrinkToFit="1"/>
    </xf>
    <xf numFmtId="164" fontId="27" fillId="5" borderId="1" xfId="0" applyNumberFormat="1" applyFont="1" applyFill="1" applyBorder="1" applyAlignment="1">
      <alignment horizontal="right" shrinkToFit="1"/>
    </xf>
    <xf numFmtId="165" fontId="0" fillId="5" borderId="0" xfId="0" applyNumberFormat="1" applyFill="1" applyAlignment="1"/>
    <xf numFmtId="0" fontId="0" fillId="5" borderId="0" xfId="0" applyFill="1" applyAlignment="1">
      <alignment shrinkToFit="1"/>
    </xf>
    <xf numFmtId="164" fontId="29" fillId="5" borderId="1" xfId="0" applyNumberFormat="1" applyFont="1" applyFill="1" applyBorder="1" applyAlignment="1">
      <alignment horizontal="right" shrinkToFit="1"/>
    </xf>
    <xf numFmtId="0" fontId="21" fillId="5" borderId="1" xfId="0" applyFont="1" applyFill="1" applyBorder="1" applyAlignment="1">
      <alignment horizontal="justify" vertical="center" shrinkToFit="1"/>
    </xf>
    <xf numFmtId="0" fontId="2" fillId="5" borderId="0" xfId="0" applyFont="1" applyFill="1" applyBorder="1" applyAlignment="1">
      <alignment horizontal="justify" vertical="center" shrinkToFit="1"/>
    </xf>
    <xf numFmtId="164" fontId="15" fillId="5" borderId="12" xfId="0" applyNumberFormat="1" applyFont="1" applyFill="1" applyBorder="1" applyAlignment="1">
      <alignment horizontal="right" shrinkToFit="1"/>
    </xf>
    <xf numFmtId="164" fontId="27" fillId="5" borderId="12" xfId="0" applyNumberFormat="1" applyFont="1" applyFill="1" applyBorder="1" applyAlignment="1">
      <alignment horizontal="right" shrinkToFit="1"/>
    </xf>
    <xf numFmtId="0" fontId="2" fillId="5" borderId="2" xfId="0" applyFont="1" applyFill="1" applyBorder="1" applyAlignment="1">
      <alignment vertical="center" wrapText="1"/>
    </xf>
    <xf numFmtId="164" fontId="15" fillId="5" borderId="1" xfId="0" applyNumberFormat="1" applyFont="1" applyFill="1" applyBorder="1" applyAlignment="1">
      <alignment horizontal="right" shrinkToFit="1"/>
    </xf>
    <xf numFmtId="0" fontId="2" fillId="5" borderId="1" xfId="0" applyFont="1" applyFill="1" applyBorder="1" applyAlignment="1">
      <alignment vertical="center" shrinkToFit="1"/>
    </xf>
    <xf numFmtId="164" fontId="34" fillId="3" borderId="1" xfId="0" applyNumberFormat="1" applyFont="1" applyFill="1" applyBorder="1" applyAlignment="1">
      <alignment horizontal="right" shrinkToFit="1"/>
    </xf>
    <xf numFmtId="16" fontId="21" fillId="5" borderId="3" xfId="0" applyNumberFormat="1" applyFont="1" applyFill="1" applyBorder="1" applyAlignment="1">
      <alignment vertical="center"/>
    </xf>
    <xf numFmtId="164" fontId="20" fillId="5" borderId="3" xfId="0" applyNumberFormat="1" applyFont="1" applyFill="1" applyBorder="1" applyAlignment="1">
      <alignment horizontal="center"/>
    </xf>
    <xf numFmtId="164" fontId="22" fillId="5" borderId="3" xfId="0" applyNumberFormat="1" applyFont="1" applyFill="1" applyBorder="1"/>
    <xf numFmtId="164" fontId="20" fillId="5" borderId="3" xfId="0" applyNumberFormat="1" applyFont="1" applyFill="1" applyBorder="1" applyAlignment="1">
      <alignment horizontal="center" shrinkToFit="1"/>
    </xf>
    <xf numFmtId="164" fontId="22" fillId="5" borderId="3" xfId="0" applyNumberFormat="1" applyFont="1" applyFill="1" applyBorder="1" applyAlignment="1">
      <alignment horizontal="right" shrinkToFit="1"/>
    </xf>
    <xf numFmtId="164" fontId="22" fillId="5" borderId="3" xfId="0" applyNumberFormat="1" applyFont="1" applyFill="1" applyBorder="1" applyAlignment="1">
      <alignment horizontal="center" shrinkToFit="1"/>
    </xf>
    <xf numFmtId="164" fontId="35" fillId="2" borderId="1" xfId="0" applyNumberFormat="1" applyFont="1" applyFill="1" applyBorder="1" applyAlignment="1">
      <alignment horizontal="center" wrapText="1" shrinkToFit="1"/>
    </xf>
    <xf numFmtId="164" fontId="22" fillId="2" borderId="1" xfId="0" applyNumberFormat="1" applyFont="1" applyFill="1" applyBorder="1" applyAlignment="1">
      <alignment horizontal="center" wrapText="1" shrinkToFit="1"/>
    </xf>
    <xf numFmtId="164" fontId="0" fillId="0" borderId="12" xfId="0" applyNumberFormat="1" applyBorder="1" applyAlignment="1">
      <alignment horizontal="right" shrinkToFit="1"/>
    </xf>
    <xf numFmtId="164" fontId="27" fillId="3" borderId="1" xfId="0" applyNumberFormat="1" applyFont="1" applyFill="1" applyBorder="1" applyAlignment="1"/>
    <xf numFmtId="164" fontId="15" fillId="3" borderId="1" xfId="0" applyNumberFormat="1" applyFont="1" applyFill="1" applyBorder="1" applyAlignment="1">
      <alignment shrinkToFit="1"/>
    </xf>
    <xf numFmtId="164" fontId="28" fillId="3" borderId="1" xfId="0" applyNumberFormat="1" applyFont="1" applyFill="1" applyBorder="1" applyAlignment="1">
      <alignment shrinkToFit="1"/>
    </xf>
    <xf numFmtId="164" fontId="27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shrinkToFit="1"/>
    </xf>
    <xf numFmtId="164" fontId="13" fillId="3" borderId="1" xfId="0" applyNumberFormat="1" applyFont="1" applyFill="1" applyBorder="1" applyAlignment="1">
      <alignment horizontal="right" shrinkToFit="1"/>
    </xf>
    <xf numFmtId="164" fontId="27" fillId="2" borderId="1" xfId="0" applyNumberFormat="1" applyFont="1" applyFill="1" applyBorder="1" applyAlignment="1">
      <alignment shrinkToFit="1"/>
    </xf>
    <xf numFmtId="16" fontId="2" fillId="2" borderId="3" xfId="0" applyNumberFormat="1" applyFont="1" applyFill="1" applyBorder="1" applyAlignment="1">
      <alignment vertical="center"/>
    </xf>
    <xf numFmtId="16" fontId="3" fillId="3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/>
    </xf>
    <xf numFmtId="164" fontId="37" fillId="3" borderId="1" xfId="0" applyNumberFormat="1" applyFont="1" applyFill="1" applyBorder="1" applyAlignment="1">
      <alignment horizontal="right" shrinkToFit="1"/>
    </xf>
    <xf numFmtId="164" fontId="8" fillId="2" borderId="3" xfId="0" applyNumberFormat="1" applyFont="1" applyFill="1" applyBorder="1" applyAlignment="1">
      <alignment horizontal="right" shrinkToFit="1"/>
    </xf>
    <xf numFmtId="164" fontId="8" fillId="2" borderId="1" xfId="0" applyNumberFormat="1" applyFont="1" applyFill="1" applyBorder="1" applyAlignment="1">
      <alignment horizontal="right" shrinkToFit="1"/>
    </xf>
    <xf numFmtId="164" fontId="38" fillId="0" borderId="1" xfId="0" applyNumberFormat="1" applyFont="1" applyBorder="1" applyAlignment="1">
      <alignment horizontal="right" shrinkToFit="1"/>
    </xf>
    <xf numFmtId="164" fontId="38" fillId="2" borderId="1" xfId="0" applyNumberFormat="1" applyFont="1" applyFill="1" applyBorder="1"/>
    <xf numFmtId="164" fontId="15" fillId="2" borderId="1" xfId="0" applyNumberFormat="1" applyFont="1" applyFill="1" applyBorder="1"/>
    <xf numFmtId="164" fontId="38" fillId="3" borderId="1" xfId="0" applyNumberFormat="1" applyFont="1" applyFill="1" applyBorder="1" applyAlignment="1">
      <alignment horizontal="right" shrinkToFit="1"/>
    </xf>
    <xf numFmtId="164" fontId="30" fillId="2" borderId="12" xfId="0" applyNumberFormat="1" applyFont="1" applyFill="1" applyBorder="1" applyAlignment="1">
      <alignment vertical="center"/>
    </xf>
    <xf numFmtId="4" fontId="30" fillId="2" borderId="3" xfId="0" applyNumberFormat="1" applyFont="1" applyFill="1" applyBorder="1" applyAlignment="1">
      <alignment vertical="center"/>
    </xf>
    <xf numFmtId="164" fontId="30" fillId="2" borderId="0" xfId="0" applyNumberFormat="1" applyFont="1" applyFill="1" applyBorder="1" applyAlignment="1">
      <alignment vertical="center"/>
    </xf>
    <xf numFmtId="164" fontId="27" fillId="2" borderId="9" xfId="0" applyNumberFormat="1" applyFont="1" applyFill="1" applyBorder="1" applyAlignment="1">
      <alignment horizontal="right" shrinkToFit="1"/>
    </xf>
    <xf numFmtId="164" fontId="15" fillId="2" borderId="3" xfId="0" applyNumberFormat="1" applyFont="1" applyFill="1" applyBorder="1"/>
    <xf numFmtId="164" fontId="39" fillId="2" borderId="1" xfId="0" applyNumberFormat="1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justify" vertical="center" shrinkToFit="1"/>
    </xf>
    <xf numFmtId="164" fontId="32" fillId="3" borderId="12" xfId="0" applyNumberFormat="1" applyFont="1" applyFill="1" applyBorder="1" applyAlignment="1">
      <alignment horizontal="right" shrinkToFit="1"/>
    </xf>
    <xf numFmtId="0" fontId="3" fillId="0" borderId="13" xfId="0" applyFont="1" applyBorder="1" applyAlignment="1">
      <alignment vertical="center"/>
    </xf>
    <xf numFmtId="164" fontId="38" fillId="0" borderId="3" xfId="0" applyNumberFormat="1" applyFont="1" applyBorder="1" applyAlignment="1">
      <alignment horizontal="right" shrinkToFit="1"/>
    </xf>
    <xf numFmtId="17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64" fontId="0" fillId="0" borderId="15" xfId="0" applyNumberFormat="1" applyBorder="1" applyAlignment="1">
      <alignment horizontal="right" shrinkToFit="1"/>
    </xf>
    <xf numFmtId="164" fontId="0" fillId="0" borderId="14" xfId="0" applyNumberFormat="1" applyBorder="1" applyAlignment="1">
      <alignment horizontal="right" shrinkToFit="1"/>
    </xf>
    <xf numFmtId="164" fontId="0" fillId="0" borderId="16" xfId="0" applyNumberFormat="1" applyBorder="1" applyAlignment="1">
      <alignment horizontal="right" shrinkToFit="1"/>
    </xf>
    <xf numFmtId="164" fontId="0" fillId="0" borderId="3" xfId="0" applyNumberFormat="1" applyBorder="1" applyAlignment="1">
      <alignment horizontal="right" shrinkToFit="1"/>
    </xf>
    <xf numFmtId="164" fontId="41" fillId="3" borderId="1" xfId="0" applyNumberFormat="1" applyFont="1" applyFill="1" applyBorder="1" applyAlignment="1">
      <alignment horizontal="right" shrinkToFit="1"/>
    </xf>
    <xf numFmtId="164" fontId="42" fillId="5" borderId="1" xfId="0" applyNumberFormat="1" applyFont="1" applyFill="1" applyBorder="1" applyAlignment="1">
      <alignment horizontal="right" shrinkToFit="1"/>
    </xf>
    <xf numFmtId="164" fontId="37" fillId="0" borderId="1" xfId="0" applyNumberFormat="1" applyFont="1" applyBorder="1" applyAlignment="1">
      <alignment horizontal="right" shrinkToFit="1"/>
    </xf>
    <xf numFmtId="164" fontId="35" fillId="2" borderId="1" xfId="0" applyNumberFormat="1" applyFont="1" applyFill="1" applyBorder="1" applyAlignment="1">
      <alignment horizontal="center" shrinkToFit="1"/>
    </xf>
    <xf numFmtId="0" fontId="15" fillId="0" borderId="0" xfId="0" applyFont="1" applyBorder="1"/>
    <xf numFmtId="164" fontId="43" fillId="5" borderId="1" xfId="0" applyNumberFormat="1" applyFont="1" applyFill="1" applyBorder="1" applyAlignment="1">
      <alignment horizontal="right" shrinkToFit="1"/>
    </xf>
    <xf numFmtId="164" fontId="37" fillId="0" borderId="1" xfId="0" applyNumberFormat="1" applyFont="1" applyBorder="1"/>
    <xf numFmtId="0" fontId="44" fillId="0" borderId="0" xfId="0" applyFont="1" applyAlignment="1">
      <alignment horizontal="right" shrinkToFit="1"/>
    </xf>
    <xf numFmtId="164" fontId="45" fillId="0" borderId="0" xfId="0" applyNumberFormat="1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9"/>
  <sheetViews>
    <sheetView tabSelected="1" zoomScale="115" zoomScaleNormal="115" workbookViewId="0">
      <selection activeCell="C4" sqref="C4"/>
    </sheetView>
  </sheetViews>
  <sheetFormatPr defaultColWidth="99.85546875" defaultRowHeight="15"/>
  <cols>
    <col min="1" max="1" width="89.5703125" style="1" customWidth="1"/>
    <col min="2" max="2" width="19.42578125" style="2" customWidth="1"/>
    <col min="3" max="3" width="17.42578125" style="2" customWidth="1"/>
    <col min="4" max="4" width="16.7109375" style="2" customWidth="1"/>
    <col min="5" max="5" width="44.85546875" style="28" customWidth="1"/>
    <col min="6" max="6" width="73.85546875" style="1" customWidth="1"/>
    <col min="7" max="16384" width="99.85546875" style="1"/>
  </cols>
  <sheetData>
    <row r="1" spans="1:3" ht="18.75">
      <c r="A1" s="27"/>
    </row>
    <row r="2" spans="1:3" ht="18.75">
      <c r="A2" s="27" t="s">
        <v>56</v>
      </c>
    </row>
    <row r="3" spans="1:3" ht="21">
      <c r="A3" s="170" t="s">
        <v>191</v>
      </c>
    </row>
    <row r="4" spans="1:3" ht="21">
      <c r="A4" s="170" t="s">
        <v>188</v>
      </c>
    </row>
    <row r="5" spans="1:3">
      <c r="A5" s="25"/>
    </row>
    <row r="6" spans="1:3">
      <c r="A6" s="26"/>
    </row>
    <row r="8" spans="1:3" ht="18.75">
      <c r="A8" s="47" t="s">
        <v>177</v>
      </c>
      <c r="B8" s="7">
        <v>291672.64</v>
      </c>
    </row>
    <row r="9" spans="1:3" ht="18.75">
      <c r="A9" s="53" t="s">
        <v>3</v>
      </c>
      <c r="B9" s="54"/>
    </row>
    <row r="10" spans="1:3" ht="18.75">
      <c r="A10" s="53" t="s">
        <v>9</v>
      </c>
      <c r="B10" s="55">
        <v>0</v>
      </c>
    </row>
    <row r="11" spans="1:3" ht="18.75">
      <c r="A11" s="53" t="s">
        <v>10</v>
      </c>
      <c r="B11" s="56">
        <v>291672.64</v>
      </c>
    </row>
    <row r="12" spans="1:3" ht="18.75">
      <c r="A12" s="13" t="s">
        <v>18</v>
      </c>
      <c r="B12" s="5"/>
    </row>
    <row r="13" spans="1:3">
      <c r="B13" s="5"/>
    </row>
    <row r="14" spans="1:3" ht="18.75">
      <c r="A14" s="47" t="s">
        <v>79</v>
      </c>
      <c r="B14" s="7">
        <v>9773441</v>
      </c>
    </row>
    <row r="15" spans="1:3" ht="18.75">
      <c r="A15" s="86" t="s">
        <v>68</v>
      </c>
      <c r="B15" s="87">
        <v>10192800</v>
      </c>
      <c r="C15" s="103"/>
    </row>
    <row r="16" spans="1:3" ht="18.75">
      <c r="A16" s="86" t="s">
        <v>70</v>
      </c>
      <c r="B16" s="87">
        <v>10115020</v>
      </c>
      <c r="C16" s="103"/>
    </row>
    <row r="17" spans="1:2" ht="18.75">
      <c r="A17" s="49" t="s">
        <v>69</v>
      </c>
      <c r="B17" s="169">
        <v>629039</v>
      </c>
    </row>
    <row r="18" spans="1:2" ht="18.75">
      <c r="A18" s="49" t="s">
        <v>72</v>
      </c>
      <c r="B18" s="169">
        <v>1005769</v>
      </c>
    </row>
    <row r="19" spans="1:2" ht="18.75">
      <c r="A19" s="49" t="s">
        <v>71</v>
      </c>
      <c r="B19" s="48">
        <v>669077</v>
      </c>
    </row>
    <row r="20" spans="1:2" ht="18.75">
      <c r="A20" s="49" t="s">
        <v>75</v>
      </c>
      <c r="B20" s="51">
        <v>617303</v>
      </c>
    </row>
    <row r="21" spans="1:2" ht="18.75">
      <c r="A21" s="49" t="s">
        <v>74</v>
      </c>
      <c r="B21" s="48">
        <v>0</v>
      </c>
    </row>
    <row r="22" spans="1:2" ht="18.75">
      <c r="A22" s="105" t="s">
        <v>73</v>
      </c>
      <c r="B22" s="50">
        <v>77780</v>
      </c>
    </row>
    <row r="23" spans="1:2" ht="18.75">
      <c r="A23" s="53" t="s">
        <v>76</v>
      </c>
      <c r="B23" s="78">
        <v>429524</v>
      </c>
    </row>
    <row r="24" spans="1:2" ht="18.75">
      <c r="A24" s="53" t="s">
        <v>77</v>
      </c>
      <c r="B24" s="78">
        <v>1800000</v>
      </c>
    </row>
    <row r="25" spans="1:2" ht="18.75">
      <c r="A25" s="53" t="s">
        <v>78</v>
      </c>
      <c r="B25" s="78">
        <v>2754</v>
      </c>
    </row>
    <row r="26" spans="1:2" ht="18.75">
      <c r="A26" s="53" t="s">
        <v>120</v>
      </c>
      <c r="B26" s="78">
        <v>759738</v>
      </c>
    </row>
    <row r="27" spans="1:2" ht="18.75">
      <c r="A27" s="53" t="s">
        <v>121</v>
      </c>
      <c r="B27" s="78">
        <v>81500</v>
      </c>
    </row>
    <row r="28" spans="1:2" ht="18.75">
      <c r="A28" s="53" t="s">
        <v>122</v>
      </c>
      <c r="B28" s="78">
        <v>140000</v>
      </c>
    </row>
    <row r="29" spans="1:2" ht="18.75">
      <c r="A29" s="53" t="s">
        <v>123</v>
      </c>
      <c r="B29" s="78">
        <v>899960</v>
      </c>
    </row>
    <row r="30" spans="1:2" ht="18.75">
      <c r="A30" s="53" t="s">
        <v>124</v>
      </c>
      <c r="B30" s="78">
        <v>154150</v>
      </c>
    </row>
    <row r="31" spans="1:2" ht="18.75">
      <c r="A31" s="53" t="s">
        <v>136</v>
      </c>
      <c r="B31" s="78">
        <v>0</v>
      </c>
    </row>
    <row r="32" spans="1:2" ht="18.75">
      <c r="A32" s="53" t="s">
        <v>125</v>
      </c>
      <c r="B32" s="78">
        <v>1769890</v>
      </c>
    </row>
    <row r="33" spans="1:5" ht="19.5">
      <c r="A33" s="52"/>
      <c r="B33" s="78"/>
    </row>
    <row r="34" spans="1:5" ht="19.5" thickBot="1">
      <c r="A34" s="12" t="s">
        <v>60</v>
      </c>
      <c r="B34" s="46">
        <v>15810958</v>
      </c>
    </row>
    <row r="35" spans="1:5">
      <c r="B35" s="3"/>
    </row>
    <row r="36" spans="1:5" ht="21.75" thickBot="1">
      <c r="A36" s="84" t="s">
        <v>49</v>
      </c>
    </row>
    <row r="37" spans="1:5" ht="18.75">
      <c r="A37" s="39"/>
      <c r="B37" s="40" t="s">
        <v>0</v>
      </c>
      <c r="C37" s="40" t="s">
        <v>1</v>
      </c>
      <c r="D37" s="41" t="s">
        <v>2</v>
      </c>
    </row>
    <row r="38" spans="1:5" s="30" customFormat="1" ht="18.75">
      <c r="A38" s="106" t="s">
        <v>19</v>
      </c>
      <c r="B38" s="108">
        <f>B39+B40+B41+B42+B43+B44+B45+B46+B47+B48</f>
        <v>1251969.4600000002</v>
      </c>
      <c r="C38" s="108">
        <v>1307250</v>
      </c>
      <c r="D38" s="108">
        <f t="shared" ref="D38:D48" si="0">C38-B38</f>
        <v>55280.539999999804</v>
      </c>
      <c r="E38" s="29"/>
    </row>
    <row r="39" spans="1:5" ht="18.95" customHeight="1">
      <c r="A39" s="62" t="s">
        <v>20</v>
      </c>
      <c r="B39" s="101">
        <v>6250</v>
      </c>
      <c r="C39" s="44">
        <v>6250</v>
      </c>
      <c r="D39" s="140">
        <f t="shared" si="0"/>
        <v>0</v>
      </c>
    </row>
    <row r="40" spans="1:5" ht="18.95" customHeight="1">
      <c r="A40" s="62" t="s">
        <v>139</v>
      </c>
      <c r="B40" s="101">
        <v>144000</v>
      </c>
      <c r="C40" s="44">
        <v>144000</v>
      </c>
      <c r="D40" s="44">
        <f t="shared" si="0"/>
        <v>0</v>
      </c>
    </row>
    <row r="41" spans="1:5" ht="18.75">
      <c r="A41" s="62" t="s">
        <v>80</v>
      </c>
      <c r="B41" s="101">
        <v>840000</v>
      </c>
      <c r="C41" s="44">
        <v>840000</v>
      </c>
      <c r="D41" s="44">
        <f t="shared" si="0"/>
        <v>0</v>
      </c>
    </row>
    <row r="42" spans="1:5" ht="18.75">
      <c r="A42" s="62" t="s">
        <v>55</v>
      </c>
      <c r="B42" s="101">
        <v>32654.7</v>
      </c>
      <c r="C42" s="44">
        <v>60000</v>
      </c>
      <c r="D42" s="44">
        <f t="shared" si="0"/>
        <v>27345.3</v>
      </c>
    </row>
    <row r="43" spans="1:5" ht="37.5">
      <c r="A43" s="62" t="s">
        <v>81</v>
      </c>
      <c r="B43" s="101">
        <v>130000</v>
      </c>
      <c r="C43" s="44">
        <v>130000</v>
      </c>
      <c r="D43" s="44">
        <f t="shared" si="0"/>
        <v>0</v>
      </c>
    </row>
    <row r="44" spans="1:5" ht="18.75">
      <c r="A44" s="62" t="s">
        <v>21</v>
      </c>
      <c r="B44" s="101">
        <v>37677.56</v>
      </c>
      <c r="C44" s="44">
        <v>60000</v>
      </c>
      <c r="D44" s="44">
        <f t="shared" si="0"/>
        <v>22322.440000000002</v>
      </c>
    </row>
    <row r="45" spans="1:5" ht="37.5">
      <c r="A45" s="62" t="s">
        <v>82</v>
      </c>
      <c r="B45" s="101">
        <v>27055</v>
      </c>
      <c r="C45" s="44">
        <v>20000</v>
      </c>
      <c r="D45" s="44">
        <f t="shared" si="0"/>
        <v>-7055</v>
      </c>
    </row>
    <row r="46" spans="1:5" ht="18.75">
      <c r="A46" s="62" t="s">
        <v>22</v>
      </c>
      <c r="B46" s="101">
        <v>9959.6</v>
      </c>
      <c r="C46" s="44">
        <v>20000</v>
      </c>
      <c r="D46" s="44">
        <f t="shared" si="0"/>
        <v>10040.4</v>
      </c>
    </row>
    <row r="47" spans="1:5" ht="18.75">
      <c r="A47" s="62" t="s">
        <v>23</v>
      </c>
      <c r="B47" s="101">
        <v>4212.6000000000004</v>
      </c>
      <c r="C47" s="44">
        <v>7000</v>
      </c>
      <c r="D47" s="44">
        <f t="shared" si="0"/>
        <v>2787.3999999999996</v>
      </c>
    </row>
    <row r="48" spans="1:5" ht="37.5">
      <c r="A48" s="62" t="s">
        <v>83</v>
      </c>
      <c r="B48" s="101">
        <v>20160</v>
      </c>
      <c r="C48" s="44">
        <v>20000</v>
      </c>
      <c r="D48" s="44">
        <f t="shared" si="0"/>
        <v>-160</v>
      </c>
    </row>
    <row r="49" spans="1:5" ht="18.75">
      <c r="A49" s="62"/>
      <c r="B49" s="44"/>
      <c r="C49" s="44"/>
      <c r="D49" s="44"/>
    </row>
    <row r="50" spans="1:5" s="30" customFormat="1" ht="18.75">
      <c r="A50" s="106" t="s">
        <v>24</v>
      </c>
      <c r="B50" s="108">
        <f>B51+B52+B53+B54+B55+B56</f>
        <v>160877.4</v>
      </c>
      <c r="C50" s="108">
        <v>1409113</v>
      </c>
      <c r="D50" s="108">
        <f>C50-B50</f>
        <v>1248235.6000000001</v>
      </c>
      <c r="E50" s="29"/>
    </row>
    <row r="51" spans="1:5" ht="18.75">
      <c r="A51" s="62" t="s">
        <v>53</v>
      </c>
      <c r="B51" s="44"/>
      <c r="C51" s="44"/>
      <c r="D51" s="44"/>
    </row>
    <row r="52" spans="1:5" ht="18.75">
      <c r="A52" s="62" t="s">
        <v>25</v>
      </c>
      <c r="B52" s="101">
        <v>69720</v>
      </c>
      <c r="C52" s="44">
        <v>69720</v>
      </c>
      <c r="D52" s="44">
        <f t="shared" ref="D52:D56" si="1">C52-B52</f>
        <v>0</v>
      </c>
    </row>
    <row r="53" spans="1:5" ht="18.75">
      <c r="A53" s="62" t="s">
        <v>26</v>
      </c>
      <c r="B53" s="101">
        <v>54671.4</v>
      </c>
      <c r="C53" s="44">
        <v>60665</v>
      </c>
      <c r="D53" s="140">
        <f t="shared" si="1"/>
        <v>5993.5999999999985</v>
      </c>
    </row>
    <row r="54" spans="1:5" ht="37.5">
      <c r="A54" s="62" t="s">
        <v>180</v>
      </c>
      <c r="B54" s="101">
        <v>12200</v>
      </c>
      <c r="C54" s="44">
        <v>6000</v>
      </c>
      <c r="D54" s="44">
        <f t="shared" si="1"/>
        <v>-6200</v>
      </c>
    </row>
    <row r="55" spans="1:5" ht="37.5">
      <c r="A55" s="62" t="s">
        <v>181</v>
      </c>
      <c r="B55" s="101">
        <v>11800</v>
      </c>
      <c r="C55" s="44">
        <v>7900</v>
      </c>
      <c r="D55" s="44">
        <f t="shared" si="1"/>
        <v>-3900</v>
      </c>
    </row>
    <row r="56" spans="1:5" ht="18.75">
      <c r="A56" s="62" t="s">
        <v>182</v>
      </c>
      <c r="B56" s="101">
        <v>12486</v>
      </c>
      <c r="C56" s="44">
        <v>12000</v>
      </c>
      <c r="D56" s="44">
        <f t="shared" si="1"/>
        <v>-486</v>
      </c>
    </row>
    <row r="57" spans="1:5" ht="18.75">
      <c r="A57" s="62"/>
      <c r="B57" s="101"/>
      <c r="C57" s="44"/>
      <c r="D57" s="44"/>
    </row>
    <row r="58" spans="1:5" s="82" customFormat="1" ht="18.75">
      <c r="A58" s="106" t="s">
        <v>57</v>
      </c>
      <c r="B58" s="108">
        <f>B59+B60</f>
        <v>98000</v>
      </c>
      <c r="C58" s="107">
        <v>200000</v>
      </c>
      <c r="D58" s="168">
        <f>C58-B58</f>
        <v>102000</v>
      </c>
      <c r="E58" s="81"/>
    </row>
    <row r="59" spans="1:5" ht="24.75" customHeight="1">
      <c r="A59" s="62" t="s">
        <v>58</v>
      </c>
      <c r="B59" s="101">
        <v>95000</v>
      </c>
      <c r="C59" s="44">
        <v>150000</v>
      </c>
      <c r="D59" s="140">
        <f>C59-B59</f>
        <v>55000</v>
      </c>
    </row>
    <row r="60" spans="1:5" ht="29.25" customHeight="1">
      <c r="A60" s="62" t="s">
        <v>84</v>
      </c>
      <c r="B60" s="101">
        <v>3000</v>
      </c>
      <c r="C60" s="44">
        <v>50000</v>
      </c>
      <c r="D60" s="44">
        <f>C60-B60</f>
        <v>47000</v>
      </c>
    </row>
    <row r="61" spans="1:5" s="30" customFormat="1" ht="25.5" customHeight="1">
      <c r="A61" s="62"/>
      <c r="B61" s="44"/>
      <c r="C61" s="119"/>
      <c r="D61" s="44"/>
      <c r="E61" s="29"/>
    </row>
    <row r="62" spans="1:5" s="30" customFormat="1" ht="26.25" customHeight="1">
      <c r="A62" s="106" t="s">
        <v>27</v>
      </c>
      <c r="B62" s="108">
        <f>B63+B64</f>
        <v>224014.18</v>
      </c>
      <c r="C62" s="108">
        <f>C63+C64</f>
        <v>172500</v>
      </c>
      <c r="D62" s="164">
        <f>C62-B62</f>
        <v>-51514.179999999993</v>
      </c>
      <c r="E62" s="29"/>
    </row>
    <row r="63" spans="1:5" s="30" customFormat="1" ht="26.25" customHeight="1">
      <c r="A63" s="62" t="s">
        <v>85</v>
      </c>
      <c r="B63" s="101">
        <v>179100</v>
      </c>
      <c r="C63" s="44">
        <v>140000</v>
      </c>
      <c r="D63" s="140">
        <f>C63-B63</f>
        <v>-39100</v>
      </c>
      <c r="E63" s="29"/>
    </row>
    <row r="64" spans="1:5" s="30" customFormat="1" ht="26.25" customHeight="1">
      <c r="A64" s="62" t="s">
        <v>86</v>
      </c>
      <c r="B64" s="101">
        <v>44914.18</v>
      </c>
      <c r="C64" s="44">
        <v>32500</v>
      </c>
      <c r="D64" s="164">
        <f>C64-B64</f>
        <v>-12414.18</v>
      </c>
      <c r="E64" s="29"/>
    </row>
    <row r="65" spans="1:5" s="30" customFormat="1" ht="18.75">
      <c r="A65" s="62"/>
      <c r="B65" s="44"/>
      <c r="C65" s="44"/>
      <c r="D65" s="45"/>
      <c r="E65" s="29"/>
    </row>
    <row r="66" spans="1:5" s="30" customFormat="1" ht="18.75">
      <c r="A66" s="106" t="s">
        <v>28</v>
      </c>
      <c r="B66" s="108">
        <v>22160</v>
      </c>
      <c r="C66" s="111">
        <v>6000</v>
      </c>
      <c r="D66" s="108">
        <f>C66-B66</f>
        <v>-16160</v>
      </c>
      <c r="E66" s="29"/>
    </row>
    <row r="67" spans="1:5" ht="31.5">
      <c r="A67" s="153" t="s">
        <v>168</v>
      </c>
      <c r="B67" s="101">
        <v>22160</v>
      </c>
      <c r="C67" s="44">
        <v>6000</v>
      </c>
      <c r="D67" s="44">
        <f>C67-B67</f>
        <v>-16160</v>
      </c>
    </row>
    <row r="68" spans="1:5" ht="18.75">
      <c r="A68" s="62"/>
      <c r="B68" s="44"/>
      <c r="C68" s="44"/>
      <c r="D68" s="44"/>
    </row>
    <row r="69" spans="1:5" s="30" customFormat="1" ht="37.5">
      <c r="A69" s="112" t="s">
        <v>29</v>
      </c>
      <c r="B69" s="108">
        <f>B70+B71+B72+B73+B74+B75+B76+B77+B78++B79+B80+B81+B82+B83+B84+B85+B86</f>
        <v>4891034.9399999995</v>
      </c>
      <c r="C69" s="108">
        <f>SUM(C70:C85)</f>
        <v>5866624</v>
      </c>
      <c r="D69" s="108">
        <f t="shared" ref="D69:D86" si="2">C69-B69</f>
        <v>975589.06000000052</v>
      </c>
      <c r="E69" s="29"/>
    </row>
    <row r="70" spans="1:5" ht="15.75">
      <c r="A70" s="153" t="s">
        <v>30</v>
      </c>
      <c r="B70" s="146">
        <v>1235383.6399999999</v>
      </c>
      <c r="C70" s="42">
        <v>1247724</v>
      </c>
      <c r="D70" s="8">
        <f t="shared" si="2"/>
        <v>12340.360000000102</v>
      </c>
    </row>
    <row r="71" spans="1:5" ht="15.75">
      <c r="A71" s="153" t="s">
        <v>31</v>
      </c>
      <c r="B71" s="146">
        <v>403000</v>
      </c>
      <c r="C71" s="42">
        <v>403000</v>
      </c>
      <c r="D71" s="8">
        <f t="shared" si="2"/>
        <v>0</v>
      </c>
    </row>
    <row r="72" spans="1:5" ht="15.75">
      <c r="A72" s="153" t="s">
        <v>32</v>
      </c>
      <c r="B72" s="146">
        <v>346164.52</v>
      </c>
      <c r="C72" s="42">
        <v>345600</v>
      </c>
      <c r="D72" s="8">
        <f t="shared" si="2"/>
        <v>-564.52000000001863</v>
      </c>
    </row>
    <row r="73" spans="1:5" ht="15.75">
      <c r="A73" s="153" t="s">
        <v>171</v>
      </c>
      <c r="B73" s="146">
        <v>149477.19</v>
      </c>
      <c r="C73" s="42">
        <v>130000</v>
      </c>
      <c r="D73" s="165">
        <f t="shared" si="2"/>
        <v>-19477.190000000002</v>
      </c>
    </row>
    <row r="74" spans="1:5" ht="15.75">
      <c r="A74" s="153" t="s">
        <v>112</v>
      </c>
      <c r="B74" s="146">
        <v>14720.67</v>
      </c>
      <c r="C74" s="42">
        <v>65000</v>
      </c>
      <c r="D74" s="8">
        <f t="shared" si="2"/>
        <v>50279.33</v>
      </c>
    </row>
    <row r="75" spans="1:5" ht="15.75">
      <c r="A75" s="153" t="s">
        <v>33</v>
      </c>
      <c r="B75" s="146">
        <v>259601.07</v>
      </c>
      <c r="C75" s="42">
        <v>414000</v>
      </c>
      <c r="D75" s="8">
        <f t="shared" si="2"/>
        <v>154398.93</v>
      </c>
    </row>
    <row r="76" spans="1:5" ht="15.75">
      <c r="A76" s="153" t="s">
        <v>34</v>
      </c>
      <c r="B76" s="146">
        <v>213301.75</v>
      </c>
      <c r="C76" s="42">
        <v>414000</v>
      </c>
      <c r="D76" s="8">
        <f t="shared" si="2"/>
        <v>200698.25</v>
      </c>
    </row>
    <row r="77" spans="1:5" ht="15.75">
      <c r="A77" s="153" t="s">
        <v>172</v>
      </c>
      <c r="B77" s="146">
        <v>145922.29</v>
      </c>
      <c r="C77" s="42">
        <v>414000</v>
      </c>
      <c r="D77" s="8">
        <f t="shared" si="2"/>
        <v>268077.70999999996</v>
      </c>
    </row>
    <row r="78" spans="1:5" ht="15.75">
      <c r="A78" s="153" t="s">
        <v>140</v>
      </c>
      <c r="B78" s="146">
        <v>94698.69</v>
      </c>
      <c r="C78" s="42">
        <v>414000</v>
      </c>
      <c r="D78" s="8">
        <f t="shared" si="2"/>
        <v>319301.31</v>
      </c>
    </row>
    <row r="79" spans="1:5" ht="15.75">
      <c r="A79" s="153" t="s">
        <v>141</v>
      </c>
      <c r="B79" s="146">
        <v>449773.78</v>
      </c>
      <c r="C79" s="42">
        <v>448500</v>
      </c>
      <c r="D79" s="165">
        <f t="shared" si="2"/>
        <v>-1273.7800000000279</v>
      </c>
    </row>
    <row r="80" spans="1:5" ht="15.75">
      <c r="A80" s="153" t="s">
        <v>142</v>
      </c>
      <c r="B80" s="146">
        <v>448395.68</v>
      </c>
      <c r="C80" s="42">
        <v>448500</v>
      </c>
      <c r="D80" s="8">
        <f t="shared" si="2"/>
        <v>104.32000000000698</v>
      </c>
    </row>
    <row r="81" spans="1:5" ht="15.75">
      <c r="A81" s="153" t="s">
        <v>143</v>
      </c>
      <c r="B81" s="146">
        <v>482777.24</v>
      </c>
      <c r="C81" s="42">
        <v>448500</v>
      </c>
      <c r="D81" s="165">
        <f t="shared" si="2"/>
        <v>-34277.239999999991</v>
      </c>
    </row>
    <row r="82" spans="1:5" ht="15.75">
      <c r="A82" s="153" t="s">
        <v>144</v>
      </c>
      <c r="B82" s="146">
        <v>414530.42</v>
      </c>
      <c r="C82" s="42">
        <v>448500</v>
      </c>
      <c r="D82" s="8">
        <f t="shared" si="2"/>
        <v>33969.580000000016</v>
      </c>
    </row>
    <row r="83" spans="1:5" s="80" customFormat="1" ht="25.5" customHeight="1">
      <c r="A83" s="153" t="s">
        <v>169</v>
      </c>
      <c r="B83" s="146">
        <v>22988</v>
      </c>
      <c r="C83" s="42">
        <v>65000</v>
      </c>
      <c r="D83" s="8">
        <f t="shared" si="2"/>
        <v>42012</v>
      </c>
      <c r="E83" s="79"/>
    </row>
    <row r="84" spans="1:5" s="37" customFormat="1" ht="15.75">
      <c r="A84" s="153" t="s">
        <v>145</v>
      </c>
      <c r="B84" s="146">
        <v>120000</v>
      </c>
      <c r="C84" s="42">
        <v>120000</v>
      </c>
      <c r="D84" s="8">
        <f t="shared" si="2"/>
        <v>0</v>
      </c>
      <c r="E84" s="36"/>
    </row>
    <row r="85" spans="1:5" s="37" customFormat="1" ht="15.75">
      <c r="A85" s="153" t="s">
        <v>146</v>
      </c>
      <c r="B85" s="146">
        <v>40300</v>
      </c>
      <c r="C85" s="42">
        <v>40300</v>
      </c>
      <c r="D85" s="8">
        <f t="shared" si="2"/>
        <v>0</v>
      </c>
      <c r="E85" s="36"/>
    </row>
    <row r="86" spans="1:5" s="37" customFormat="1" ht="15.75">
      <c r="A86" s="153" t="s">
        <v>147</v>
      </c>
      <c r="B86" s="146">
        <v>50000</v>
      </c>
      <c r="C86" s="42">
        <v>50000</v>
      </c>
      <c r="D86" s="8">
        <f t="shared" si="2"/>
        <v>0</v>
      </c>
      <c r="E86" s="36"/>
    </row>
    <row r="87" spans="1:5" s="82" customFormat="1" ht="18.75">
      <c r="A87" s="62"/>
      <c r="B87" s="42"/>
      <c r="C87" s="42"/>
      <c r="D87" s="8"/>
      <c r="E87" s="81"/>
    </row>
    <row r="88" spans="1:5" s="30" customFormat="1" ht="37.5">
      <c r="A88" s="112" t="s">
        <v>35</v>
      </c>
      <c r="B88" s="108">
        <f>B89+B90</f>
        <v>24960</v>
      </c>
      <c r="C88" s="108">
        <v>20000</v>
      </c>
      <c r="D88" s="108">
        <f>C88-B88</f>
        <v>-4960</v>
      </c>
      <c r="E88" s="29"/>
    </row>
    <row r="89" spans="1:5" ht="18.75">
      <c r="A89" s="63" t="s">
        <v>149</v>
      </c>
      <c r="B89" s="101">
        <v>24000</v>
      </c>
      <c r="C89" s="44">
        <v>20000</v>
      </c>
      <c r="D89" s="44">
        <f>C89-B89</f>
        <v>-4000</v>
      </c>
    </row>
    <row r="90" spans="1:5" ht="18.75">
      <c r="A90" s="35" t="s">
        <v>148</v>
      </c>
      <c r="B90" s="154">
        <v>960</v>
      </c>
      <c r="C90" s="61"/>
      <c r="D90" s="61"/>
    </row>
    <row r="91" spans="1:5" ht="18.75">
      <c r="A91" s="35"/>
      <c r="B91" s="61"/>
      <c r="C91" s="61"/>
      <c r="D91" s="61"/>
    </row>
    <row r="92" spans="1:5" s="110" customFormat="1" ht="18.75">
      <c r="A92" s="113" t="s">
        <v>36</v>
      </c>
      <c r="B92" s="114">
        <f>B93+B94+B95+B96</f>
        <v>1481141.27</v>
      </c>
      <c r="C92" s="115">
        <v>1762000</v>
      </c>
      <c r="D92" s="114">
        <f>C92-B92</f>
        <v>280858.73</v>
      </c>
      <c r="E92" s="109"/>
    </row>
    <row r="93" spans="1:5" ht="23.25" customHeight="1">
      <c r="A93" s="38" t="s">
        <v>93</v>
      </c>
      <c r="B93" s="146">
        <v>105</v>
      </c>
      <c r="C93" s="42">
        <v>257715</v>
      </c>
      <c r="D93" s="57">
        <f>C93-B93</f>
        <v>257610</v>
      </c>
    </row>
    <row r="94" spans="1:5" ht="18.75">
      <c r="A94" s="58" t="s">
        <v>37</v>
      </c>
      <c r="B94" s="143">
        <v>1460885.27</v>
      </c>
      <c r="C94" s="8">
        <v>1504963</v>
      </c>
      <c r="D94" s="8">
        <f>C94-B94</f>
        <v>44077.729999999981</v>
      </c>
      <c r="E94" s="29"/>
    </row>
    <row r="95" spans="1:5" ht="18.75">
      <c r="A95" s="58" t="s">
        <v>87</v>
      </c>
      <c r="B95" s="143">
        <v>5650</v>
      </c>
      <c r="C95" s="8">
        <v>8000</v>
      </c>
      <c r="D95" s="8">
        <f>C95-B95</f>
        <v>2350</v>
      </c>
      <c r="E95" s="29"/>
    </row>
    <row r="96" spans="1:5" ht="18.75">
      <c r="A96" s="58" t="s">
        <v>92</v>
      </c>
      <c r="B96" s="143">
        <v>14501</v>
      </c>
      <c r="C96" s="8"/>
      <c r="D96" s="8"/>
      <c r="E96" s="29"/>
    </row>
    <row r="97" spans="1:6" ht="18.75">
      <c r="A97" s="58"/>
      <c r="B97" s="143"/>
      <c r="C97" s="8"/>
      <c r="D97" s="8"/>
      <c r="E97" s="29"/>
    </row>
    <row r="98" spans="1:6" s="30" customFormat="1" ht="18.75" customHeight="1">
      <c r="A98" s="116" t="s">
        <v>38</v>
      </c>
      <c r="B98" s="117">
        <f>B99+B100+B101</f>
        <v>24905.42</v>
      </c>
      <c r="C98" s="108">
        <v>43700</v>
      </c>
      <c r="D98" s="117">
        <f>C98-B98</f>
        <v>18794.580000000002</v>
      </c>
      <c r="E98" s="29"/>
    </row>
    <row r="99" spans="1:6" s="30" customFormat="1" ht="18.75">
      <c r="A99" s="58" t="s">
        <v>39</v>
      </c>
      <c r="B99" s="143">
        <v>12700</v>
      </c>
      <c r="C99" s="8">
        <v>13200</v>
      </c>
      <c r="D99" s="8">
        <f>C99-B99</f>
        <v>500</v>
      </c>
      <c r="E99" s="29"/>
    </row>
    <row r="100" spans="1:6" ht="21.75" customHeight="1">
      <c r="A100" s="58" t="s">
        <v>40</v>
      </c>
      <c r="B100" s="143">
        <v>12000</v>
      </c>
      <c r="C100" s="8">
        <v>12000</v>
      </c>
      <c r="D100" s="8">
        <f>C100-B100</f>
        <v>0</v>
      </c>
    </row>
    <row r="101" spans="1:6" s="30" customFormat="1" ht="19.5" customHeight="1">
      <c r="A101" s="58" t="s">
        <v>41</v>
      </c>
      <c r="B101" s="143">
        <v>205.42</v>
      </c>
      <c r="C101" s="8">
        <v>12000</v>
      </c>
      <c r="D101" s="8">
        <f>C101-B101</f>
        <v>11794.58</v>
      </c>
      <c r="E101" s="29"/>
    </row>
    <row r="102" spans="1:6" s="30" customFormat="1" ht="19.5" customHeight="1">
      <c r="A102" s="34"/>
      <c r="B102" s="70"/>
      <c r="C102" s="70"/>
      <c r="D102" s="70"/>
      <c r="E102" s="29"/>
      <c r="F102" s="31"/>
    </row>
    <row r="103" spans="1:6" s="30" customFormat="1" ht="19.5" customHeight="1">
      <c r="A103" s="118" t="s">
        <v>42</v>
      </c>
      <c r="B103" s="108">
        <f>B104+B105+B106+B107+B108+B109+B110+B111+B112+B113+B114+B115+B116+B117+B118+B119+B120+B121+B122+B123+B124+B125+B126+B127+B128+B129+B130+B131+B132+B133+B134</f>
        <v>534813.84</v>
      </c>
      <c r="C103" s="108">
        <v>487535</v>
      </c>
      <c r="D103" s="164">
        <f>C103-B103</f>
        <v>-47278.839999999967</v>
      </c>
      <c r="E103" s="29"/>
      <c r="F103" s="31"/>
    </row>
    <row r="104" spans="1:6" s="30" customFormat="1" ht="19.5" customHeight="1">
      <c r="A104" s="59" t="s">
        <v>88</v>
      </c>
      <c r="B104" s="143">
        <v>72000</v>
      </c>
      <c r="C104" s="8"/>
      <c r="D104" s="8"/>
      <c r="E104" s="29"/>
      <c r="F104" s="31"/>
    </row>
    <row r="105" spans="1:6" ht="20.25" customHeight="1">
      <c r="A105" s="60" t="s">
        <v>89</v>
      </c>
      <c r="B105" s="146">
        <v>40000</v>
      </c>
      <c r="C105" s="57"/>
      <c r="D105" s="57"/>
    </row>
    <row r="106" spans="1:6" ht="18" customHeight="1">
      <c r="A106" s="59" t="s">
        <v>90</v>
      </c>
      <c r="B106" s="143">
        <v>58000</v>
      </c>
      <c r="C106" s="8"/>
      <c r="D106" s="8"/>
    </row>
    <row r="107" spans="1:6" ht="20.25" customHeight="1">
      <c r="A107" s="59" t="s">
        <v>91</v>
      </c>
      <c r="B107" s="143">
        <v>20397</v>
      </c>
      <c r="C107" s="8"/>
      <c r="D107" s="8"/>
    </row>
    <row r="108" spans="1:6" ht="20.25" customHeight="1">
      <c r="A108" s="59" t="s">
        <v>94</v>
      </c>
      <c r="B108" s="143">
        <v>6777.84</v>
      </c>
      <c r="C108" s="8"/>
      <c r="D108" s="8"/>
    </row>
    <row r="109" spans="1:6" ht="20.25" customHeight="1">
      <c r="A109" s="59" t="s">
        <v>95</v>
      </c>
      <c r="B109" s="143">
        <v>12300</v>
      </c>
      <c r="C109" s="8"/>
      <c r="D109" s="8"/>
    </row>
    <row r="110" spans="1:6" ht="20.25" customHeight="1">
      <c r="A110" s="59" t="s">
        <v>96</v>
      </c>
      <c r="B110" s="143">
        <v>1999</v>
      </c>
      <c r="C110" s="8"/>
      <c r="D110" s="8"/>
    </row>
    <row r="111" spans="1:6" ht="20.25" customHeight="1">
      <c r="A111" s="59" t="s">
        <v>97</v>
      </c>
      <c r="B111" s="143">
        <v>14000</v>
      </c>
      <c r="C111" s="8"/>
      <c r="D111" s="8"/>
    </row>
    <row r="112" spans="1:6" ht="20.25" customHeight="1">
      <c r="A112" s="59" t="s">
        <v>113</v>
      </c>
      <c r="B112" s="143">
        <v>3000</v>
      </c>
      <c r="C112" s="8"/>
      <c r="D112" s="8"/>
    </row>
    <row r="113" spans="1:4" ht="20.25" customHeight="1">
      <c r="A113" s="59" t="s">
        <v>98</v>
      </c>
      <c r="B113" s="143">
        <v>150000</v>
      </c>
      <c r="C113" s="8"/>
      <c r="D113" s="8"/>
    </row>
    <row r="114" spans="1:4" ht="20.25" customHeight="1">
      <c r="A114" s="59" t="s">
        <v>99</v>
      </c>
      <c r="B114" s="143">
        <v>977</v>
      </c>
      <c r="C114" s="8"/>
      <c r="D114" s="8"/>
    </row>
    <row r="115" spans="1:4" ht="20.25" customHeight="1">
      <c r="A115" s="59" t="s">
        <v>100</v>
      </c>
      <c r="B115" s="143">
        <v>989</v>
      </c>
      <c r="C115" s="8"/>
      <c r="D115" s="8"/>
    </row>
    <row r="116" spans="1:4" ht="20.25" customHeight="1">
      <c r="A116" s="59" t="s">
        <v>179</v>
      </c>
      <c r="B116" s="143">
        <v>6840</v>
      </c>
      <c r="C116" s="8"/>
      <c r="D116" s="8"/>
    </row>
    <row r="117" spans="1:4" ht="20.25" customHeight="1">
      <c r="A117" s="59" t="s">
        <v>101</v>
      </c>
      <c r="B117" s="143">
        <v>233</v>
      </c>
      <c r="C117" s="8"/>
      <c r="D117" s="8"/>
    </row>
    <row r="118" spans="1:4" ht="20.25" customHeight="1">
      <c r="A118" s="59" t="s">
        <v>102</v>
      </c>
      <c r="B118" s="143">
        <v>5750</v>
      </c>
      <c r="C118" s="8"/>
      <c r="D118" s="8"/>
    </row>
    <row r="119" spans="1:4" ht="20.25" customHeight="1">
      <c r="A119" s="59" t="s">
        <v>126</v>
      </c>
      <c r="B119" s="143">
        <v>5000</v>
      </c>
      <c r="C119" s="8"/>
      <c r="D119" s="8"/>
    </row>
    <row r="120" spans="1:4" ht="20.25" customHeight="1">
      <c r="A120" s="59" t="s">
        <v>109</v>
      </c>
      <c r="B120" s="143">
        <v>780</v>
      </c>
      <c r="C120" s="8"/>
      <c r="D120" s="8"/>
    </row>
    <row r="121" spans="1:4" ht="20.25" customHeight="1">
      <c r="A121" s="59" t="s">
        <v>110</v>
      </c>
      <c r="B121" s="143">
        <v>10180</v>
      </c>
      <c r="C121" s="8"/>
      <c r="D121" s="8"/>
    </row>
    <row r="122" spans="1:4" ht="20.25" customHeight="1">
      <c r="A122" s="59" t="s">
        <v>183</v>
      </c>
      <c r="B122" s="143">
        <v>5740</v>
      </c>
      <c r="C122" s="8"/>
      <c r="D122" s="8"/>
    </row>
    <row r="123" spans="1:4" ht="20.25" customHeight="1">
      <c r="A123" s="59" t="s">
        <v>106</v>
      </c>
      <c r="B123" s="143">
        <v>1300</v>
      </c>
      <c r="C123" s="8"/>
      <c r="D123" s="8"/>
    </row>
    <row r="124" spans="1:4" ht="20.25" customHeight="1">
      <c r="A124" s="59" t="s">
        <v>103</v>
      </c>
      <c r="B124" s="143">
        <v>1394</v>
      </c>
      <c r="C124" s="8"/>
      <c r="D124" s="8"/>
    </row>
    <row r="125" spans="1:4" ht="20.25" customHeight="1">
      <c r="A125" s="59" t="s">
        <v>104</v>
      </c>
      <c r="B125" s="143">
        <v>4792</v>
      </c>
      <c r="C125" s="8"/>
      <c r="D125" s="8"/>
    </row>
    <row r="126" spans="1:4" ht="20.25" customHeight="1">
      <c r="A126" s="59" t="s">
        <v>127</v>
      </c>
      <c r="B126" s="143">
        <v>4685</v>
      </c>
      <c r="C126" s="8"/>
      <c r="D126" s="8"/>
    </row>
    <row r="127" spans="1:4" ht="20.25" customHeight="1">
      <c r="A127" s="59" t="s">
        <v>105</v>
      </c>
      <c r="B127" s="143">
        <v>950</v>
      </c>
      <c r="C127" s="8"/>
      <c r="D127" s="8"/>
    </row>
    <row r="128" spans="1:4" ht="20.25" customHeight="1">
      <c r="A128" s="59" t="s">
        <v>107</v>
      </c>
      <c r="B128" s="143">
        <v>5270</v>
      </c>
      <c r="C128" s="8"/>
      <c r="D128" s="8"/>
    </row>
    <row r="129" spans="1:4" ht="20.25" customHeight="1">
      <c r="A129" s="59" t="s">
        <v>108</v>
      </c>
      <c r="B129" s="143">
        <v>4700</v>
      </c>
      <c r="C129" s="8"/>
      <c r="D129" s="8"/>
    </row>
    <row r="130" spans="1:4" ht="20.25" customHeight="1">
      <c r="A130" s="59" t="s">
        <v>114</v>
      </c>
      <c r="B130" s="143">
        <v>400</v>
      </c>
      <c r="C130" s="8"/>
      <c r="D130" s="8"/>
    </row>
    <row r="131" spans="1:4" ht="20.25" customHeight="1">
      <c r="A131" s="59" t="s">
        <v>189</v>
      </c>
      <c r="B131" s="143">
        <v>7050</v>
      </c>
      <c r="C131" s="8"/>
      <c r="D131" s="8"/>
    </row>
    <row r="132" spans="1:4" ht="20.25" customHeight="1">
      <c r="A132" s="59" t="s">
        <v>190</v>
      </c>
      <c r="B132" s="143">
        <v>15000</v>
      </c>
      <c r="C132" s="8"/>
      <c r="D132" s="8"/>
    </row>
    <row r="133" spans="1:4" ht="20.25" customHeight="1">
      <c r="A133" s="155" t="s">
        <v>163</v>
      </c>
      <c r="B133" s="156">
        <v>18450</v>
      </c>
      <c r="C133" s="162"/>
      <c r="D133" s="159"/>
    </row>
    <row r="134" spans="1:4" ht="20.25" customHeight="1">
      <c r="A134" s="157" t="s">
        <v>150</v>
      </c>
      <c r="B134" s="143">
        <v>55860</v>
      </c>
      <c r="C134" s="8"/>
      <c r="D134" s="160"/>
    </row>
    <row r="135" spans="1:4" ht="20.25" customHeight="1">
      <c r="A135" s="158"/>
      <c r="B135" s="128"/>
      <c r="C135" s="128"/>
      <c r="D135" s="161"/>
    </row>
    <row r="136" spans="1:4" ht="20.25" customHeight="1">
      <c r="A136" s="11" t="s">
        <v>43</v>
      </c>
      <c r="B136" s="147">
        <f>B138+B146+B147</f>
        <v>2620935.98</v>
      </c>
      <c r="C136" s="32"/>
      <c r="D136" s="33"/>
    </row>
    <row r="137" spans="1:4" ht="18.75">
      <c r="A137" s="22" t="s">
        <v>8</v>
      </c>
      <c r="B137" s="9" t="s">
        <v>0</v>
      </c>
      <c r="C137" s="9" t="s">
        <v>4</v>
      </c>
      <c r="D137" s="10" t="s">
        <v>2</v>
      </c>
    </row>
    <row r="138" spans="1:4" ht="18.75">
      <c r="A138" s="11" t="s">
        <v>44</v>
      </c>
      <c r="B138" s="148">
        <v>804693.16</v>
      </c>
      <c r="C138" s="149">
        <v>1000000</v>
      </c>
      <c r="D138" s="150">
        <f>C138-B138</f>
        <v>195306.83999999997</v>
      </c>
    </row>
    <row r="139" spans="1:4" ht="15.75">
      <c r="A139" s="64" t="s">
        <v>11</v>
      </c>
      <c r="B139" s="143">
        <v>126327.67</v>
      </c>
      <c r="C139" s="8"/>
      <c r="D139" s="43"/>
    </row>
    <row r="140" spans="1:4" ht="15.75">
      <c r="A140" s="68" t="s">
        <v>12</v>
      </c>
      <c r="B140" s="143" t="s">
        <v>111</v>
      </c>
      <c r="C140" s="8"/>
      <c r="D140" s="8"/>
    </row>
    <row r="141" spans="1:4" ht="15.75">
      <c r="A141" s="68" t="s">
        <v>13</v>
      </c>
      <c r="B141" s="143">
        <v>37349.129999999997</v>
      </c>
      <c r="C141" s="8"/>
      <c r="D141" s="65"/>
    </row>
    <row r="142" spans="1:4" ht="15.75">
      <c r="A142" s="68" t="s">
        <v>14</v>
      </c>
      <c r="B142" s="143">
        <v>98898.62</v>
      </c>
      <c r="C142" s="8"/>
      <c r="D142" s="65"/>
    </row>
    <row r="143" spans="1:4" ht="15.75">
      <c r="A143" s="68" t="s">
        <v>15</v>
      </c>
      <c r="B143" s="143">
        <v>484899.47</v>
      </c>
      <c r="C143" s="8"/>
      <c r="D143" s="65"/>
    </row>
    <row r="144" spans="1:4" ht="15.75">
      <c r="A144" s="68" t="s">
        <v>16</v>
      </c>
      <c r="B144" s="143">
        <v>13129.84</v>
      </c>
      <c r="C144" s="8"/>
      <c r="D144" s="65"/>
    </row>
    <row r="145" spans="1:4" ht="15.75">
      <c r="A145" s="68" t="s">
        <v>17</v>
      </c>
      <c r="B145" s="143">
        <v>20831.669999999998</v>
      </c>
      <c r="C145" s="8"/>
      <c r="D145" s="65"/>
    </row>
    <row r="146" spans="1:4" ht="18.75">
      <c r="A146" s="136" t="s">
        <v>115</v>
      </c>
      <c r="B146" s="151">
        <v>170731.8</v>
      </c>
      <c r="C146" s="141"/>
      <c r="D146" s="141"/>
    </row>
    <row r="147" spans="1:4" ht="18.75">
      <c r="A147" s="66" t="s">
        <v>138</v>
      </c>
      <c r="B147" s="145">
        <v>1645511.02</v>
      </c>
      <c r="C147" s="67"/>
      <c r="D147" s="67"/>
    </row>
    <row r="148" spans="1:4" ht="18.75">
      <c r="A148" s="138" t="s">
        <v>187</v>
      </c>
      <c r="B148" s="144">
        <v>1769890.03</v>
      </c>
      <c r="C148" s="142"/>
      <c r="D148" s="142"/>
    </row>
    <row r="149" spans="1:4" ht="18.75">
      <c r="A149" s="102"/>
      <c r="B149" s="73"/>
      <c r="C149" s="69"/>
      <c r="D149" s="69"/>
    </row>
    <row r="150" spans="1:4" ht="18.75">
      <c r="A150" s="66" t="s">
        <v>131</v>
      </c>
      <c r="B150" s="71"/>
      <c r="C150" s="72" t="s">
        <v>47</v>
      </c>
      <c r="D150" s="69"/>
    </row>
    <row r="151" spans="1:4" ht="18.75">
      <c r="A151" s="102"/>
      <c r="B151" s="71"/>
      <c r="C151" s="90">
        <v>899960</v>
      </c>
      <c r="D151" s="69"/>
    </row>
    <row r="152" spans="1:4" ht="18.75">
      <c r="A152" s="66" t="s">
        <v>117</v>
      </c>
      <c r="B152" s="71" t="s">
        <v>45</v>
      </c>
      <c r="C152" s="72" t="s">
        <v>48</v>
      </c>
      <c r="D152" s="72" t="s">
        <v>63</v>
      </c>
    </row>
    <row r="153" spans="1:4" ht="18.75">
      <c r="A153" s="139" t="s">
        <v>166</v>
      </c>
      <c r="B153" s="89">
        <f>B154+B155+B156+B157+B158</f>
        <v>758106.32000000007</v>
      </c>
      <c r="C153" s="90">
        <v>1364000</v>
      </c>
      <c r="D153" s="90">
        <f t="shared" ref="D153:D158" si="3">C153-B153</f>
        <v>605893.67999999993</v>
      </c>
    </row>
    <row r="154" spans="1:4" ht="18.75">
      <c r="A154" s="102" t="s">
        <v>132</v>
      </c>
      <c r="B154" s="91">
        <v>629330</v>
      </c>
      <c r="C154" s="101">
        <v>650000</v>
      </c>
      <c r="D154" s="101">
        <f t="shared" si="3"/>
        <v>20670</v>
      </c>
    </row>
    <row r="155" spans="1:4" ht="18.75">
      <c r="A155" s="102" t="s">
        <v>184</v>
      </c>
      <c r="B155" s="91">
        <v>25821.4</v>
      </c>
      <c r="C155" s="101">
        <v>20670</v>
      </c>
      <c r="D155" s="101">
        <f t="shared" si="3"/>
        <v>-5151.4000000000015</v>
      </c>
    </row>
    <row r="156" spans="1:4" ht="18.75">
      <c r="A156" s="102" t="s">
        <v>152</v>
      </c>
      <c r="B156" s="91">
        <v>2287</v>
      </c>
      <c r="C156" s="101">
        <v>5587.3</v>
      </c>
      <c r="D156" s="101">
        <f t="shared" si="3"/>
        <v>3300.3</v>
      </c>
    </row>
    <row r="157" spans="1:4" ht="18.75">
      <c r="A157" s="102" t="s">
        <v>153</v>
      </c>
      <c r="B157" s="91">
        <v>100667.92</v>
      </c>
      <c r="C157" s="101">
        <v>114000</v>
      </c>
      <c r="D157" s="101">
        <f t="shared" si="3"/>
        <v>13332.080000000002</v>
      </c>
    </row>
    <row r="158" spans="1:4" ht="18.75">
      <c r="A158" s="102" t="s">
        <v>151</v>
      </c>
      <c r="B158" s="91"/>
      <c r="C158" s="101">
        <v>600000</v>
      </c>
      <c r="D158" s="101">
        <f t="shared" si="3"/>
        <v>600000</v>
      </c>
    </row>
    <row r="159" spans="1:4" ht="18.75">
      <c r="A159" s="102"/>
      <c r="B159" s="91"/>
      <c r="C159" s="101"/>
      <c r="D159" s="101"/>
    </row>
    <row r="160" spans="1:4" ht="18.75">
      <c r="A160" s="66" t="s">
        <v>133</v>
      </c>
      <c r="B160" s="89"/>
      <c r="C160" s="72" t="s">
        <v>47</v>
      </c>
      <c r="D160" s="72" t="s">
        <v>62</v>
      </c>
    </row>
    <row r="161" spans="1:5" ht="18.75">
      <c r="A161" s="66"/>
      <c r="B161" s="152"/>
      <c r="C161" s="90"/>
      <c r="D161" s="90" t="s">
        <v>116</v>
      </c>
    </row>
    <row r="162" spans="1:5" s="30" customFormat="1" ht="18.75">
      <c r="A162" s="66" t="s">
        <v>128</v>
      </c>
      <c r="B162" s="89" t="s">
        <v>175</v>
      </c>
      <c r="C162" s="166" t="s">
        <v>174</v>
      </c>
      <c r="D162" s="127" t="s">
        <v>63</v>
      </c>
      <c r="E162" s="29"/>
    </row>
    <row r="163" spans="1:5" s="30" customFormat="1" ht="18.75">
      <c r="A163" s="66" t="s">
        <v>170</v>
      </c>
      <c r="B163" s="89">
        <f>B165+B166+B167</f>
        <v>1267509.6000000001</v>
      </c>
      <c r="C163" s="90">
        <v>1895999</v>
      </c>
      <c r="D163" s="90">
        <f>C163-B163</f>
        <v>628489.39999999991</v>
      </c>
      <c r="E163" s="29"/>
    </row>
    <row r="164" spans="1:5" s="30" customFormat="1" ht="18.75">
      <c r="A164" s="66" t="s">
        <v>164</v>
      </c>
      <c r="B164" s="100"/>
      <c r="C164" s="101"/>
      <c r="D164" s="97"/>
      <c r="E164" s="29"/>
    </row>
    <row r="165" spans="1:5" s="30" customFormat="1" ht="18.75">
      <c r="A165" s="137"/>
      <c r="B165" s="100"/>
      <c r="C165" s="101"/>
      <c r="D165" s="163"/>
      <c r="E165" s="29"/>
    </row>
    <row r="166" spans="1:5" s="30" customFormat="1" ht="18.75">
      <c r="A166" s="137" t="s">
        <v>185</v>
      </c>
      <c r="B166" s="100">
        <v>1200000</v>
      </c>
      <c r="C166" s="101">
        <v>1500000</v>
      </c>
      <c r="D166" s="101">
        <f>C166-B166</f>
        <v>300000</v>
      </c>
      <c r="E166" s="29"/>
    </row>
    <row r="167" spans="1:5" s="30" customFormat="1" ht="18.75">
      <c r="A167" s="137" t="s">
        <v>186</v>
      </c>
      <c r="B167" s="100">
        <v>67509.600000000006</v>
      </c>
      <c r="C167" s="101">
        <v>321607</v>
      </c>
      <c r="D167" s="101">
        <f>C167-B167</f>
        <v>254097.4</v>
      </c>
      <c r="E167" s="29"/>
    </row>
    <row r="168" spans="1:5" s="30" customFormat="1" ht="18.75">
      <c r="A168" s="137"/>
      <c r="B168" s="100"/>
      <c r="C168" s="101" t="s">
        <v>118</v>
      </c>
      <c r="D168" s="101"/>
      <c r="E168" s="29"/>
    </row>
    <row r="169" spans="1:5" s="82" customFormat="1" ht="18.75">
      <c r="A169" s="120" t="s">
        <v>134</v>
      </c>
      <c r="B169" s="121" t="s">
        <v>64</v>
      </c>
      <c r="C169" s="123" t="s">
        <v>59</v>
      </c>
      <c r="D169" s="125" t="s">
        <v>65</v>
      </c>
      <c r="E169" s="81"/>
    </row>
    <row r="170" spans="1:5" s="82" customFormat="1" ht="18.75">
      <c r="A170" s="74"/>
      <c r="B170" s="122">
        <v>140000</v>
      </c>
      <c r="C170" s="124">
        <v>20000</v>
      </c>
      <c r="D170" s="124">
        <f>B170-C170</f>
        <v>120000</v>
      </c>
      <c r="E170" s="81"/>
    </row>
    <row r="171" spans="1:5" s="82" customFormat="1" ht="39">
      <c r="A171" s="83" t="s">
        <v>135</v>
      </c>
      <c r="B171" s="104" t="s">
        <v>129</v>
      </c>
      <c r="C171" s="126" t="s">
        <v>61</v>
      </c>
      <c r="D171" s="126" t="s">
        <v>130</v>
      </c>
      <c r="E171" s="81"/>
    </row>
    <row r="172" spans="1:5" s="82" customFormat="1" ht="18.75">
      <c r="A172" s="74" t="s">
        <v>173</v>
      </c>
      <c r="B172" s="89">
        <f>B173+B174+B175+B176+B177+B178+B179+B180+B181+B182</f>
        <v>137498</v>
      </c>
      <c r="C172" s="88">
        <v>289545</v>
      </c>
      <c r="D172" s="90">
        <f t="shared" ref="D172:D182" si="4">C172-B172</f>
        <v>152047</v>
      </c>
      <c r="E172" s="81"/>
    </row>
    <row r="173" spans="1:5" s="82" customFormat="1" ht="18.75">
      <c r="A173" s="60" t="s">
        <v>155</v>
      </c>
      <c r="B173" s="100">
        <v>30276</v>
      </c>
      <c r="C173" s="101">
        <v>60026</v>
      </c>
      <c r="D173" s="101">
        <f t="shared" si="4"/>
        <v>29750</v>
      </c>
      <c r="E173" s="81"/>
    </row>
    <row r="174" spans="1:5" s="82" customFormat="1" ht="18.75">
      <c r="A174" s="60" t="s">
        <v>154</v>
      </c>
      <c r="B174" s="100">
        <v>13000</v>
      </c>
      <c r="C174" s="101">
        <v>29750</v>
      </c>
      <c r="D174" s="101">
        <f t="shared" si="4"/>
        <v>16750</v>
      </c>
      <c r="E174" s="81"/>
    </row>
    <row r="175" spans="1:5" s="82" customFormat="1" ht="18.75">
      <c r="A175" s="60" t="s">
        <v>156</v>
      </c>
      <c r="B175" s="100">
        <v>3985</v>
      </c>
      <c r="C175" s="101">
        <v>16750</v>
      </c>
      <c r="D175" s="101">
        <f t="shared" si="4"/>
        <v>12765</v>
      </c>
      <c r="E175" s="81"/>
    </row>
    <row r="176" spans="1:5" s="82" customFormat="1" ht="18.75">
      <c r="A176" s="60" t="s">
        <v>157</v>
      </c>
      <c r="B176" s="100">
        <v>4167</v>
      </c>
      <c r="C176" s="101">
        <v>12765</v>
      </c>
      <c r="D176" s="101">
        <f t="shared" si="4"/>
        <v>8598</v>
      </c>
      <c r="E176" s="81"/>
    </row>
    <row r="177" spans="1:5" s="82" customFormat="1" ht="18.75">
      <c r="A177" s="60" t="s">
        <v>158</v>
      </c>
      <c r="B177" s="100">
        <v>1780</v>
      </c>
      <c r="C177" s="101">
        <v>8598</v>
      </c>
      <c r="D177" s="101">
        <f t="shared" si="4"/>
        <v>6818</v>
      </c>
      <c r="E177" s="81"/>
    </row>
    <row r="178" spans="1:5" s="82" customFormat="1" ht="18.75">
      <c r="A178" s="137" t="s">
        <v>159</v>
      </c>
      <c r="B178" s="100">
        <v>2600</v>
      </c>
      <c r="C178" s="101">
        <v>2573</v>
      </c>
      <c r="D178" s="163">
        <f t="shared" si="4"/>
        <v>-27</v>
      </c>
      <c r="E178" s="81"/>
    </row>
    <row r="179" spans="1:5" s="82" customFormat="1" ht="18.75">
      <c r="A179" s="137" t="s">
        <v>160</v>
      </c>
      <c r="B179" s="100">
        <v>1340</v>
      </c>
      <c r="C179" s="101">
        <v>1554</v>
      </c>
      <c r="D179" s="163">
        <f t="shared" si="4"/>
        <v>214</v>
      </c>
      <c r="E179" s="81"/>
    </row>
    <row r="180" spans="1:5" s="82" customFormat="1" ht="18.75">
      <c r="A180" s="137" t="s">
        <v>161</v>
      </c>
      <c r="B180" s="100">
        <v>30000</v>
      </c>
      <c r="C180" s="101">
        <v>31000</v>
      </c>
      <c r="D180" s="163">
        <f t="shared" si="4"/>
        <v>1000</v>
      </c>
      <c r="E180" s="81"/>
    </row>
    <row r="181" spans="1:5" s="82" customFormat="1" ht="18.75">
      <c r="A181" s="137" t="s">
        <v>162</v>
      </c>
      <c r="B181" s="100">
        <v>350</v>
      </c>
      <c r="C181" s="101">
        <v>73718</v>
      </c>
      <c r="D181" s="163">
        <f t="shared" si="4"/>
        <v>73368</v>
      </c>
      <c r="E181" s="81"/>
    </row>
    <row r="182" spans="1:5" s="82" customFormat="1" ht="18.75">
      <c r="A182" s="137" t="s">
        <v>165</v>
      </c>
      <c r="B182" s="100">
        <v>50000</v>
      </c>
      <c r="C182" s="101">
        <v>124281</v>
      </c>
      <c r="D182" s="163">
        <f t="shared" si="4"/>
        <v>74281</v>
      </c>
      <c r="E182" s="81"/>
    </row>
    <row r="183" spans="1:5" s="82" customFormat="1" ht="18.75">
      <c r="A183" s="137"/>
      <c r="B183" s="100"/>
      <c r="C183" s="101"/>
      <c r="D183" s="97"/>
      <c r="E183" s="81"/>
    </row>
    <row r="184" spans="1:5" ht="18.75">
      <c r="A184" s="137"/>
      <c r="B184" s="100"/>
      <c r="C184" s="101"/>
      <c r="D184" s="97"/>
    </row>
    <row r="185" spans="1:5" s="99" customFormat="1" ht="18.75">
      <c r="A185" s="75" t="s">
        <v>66</v>
      </c>
      <c r="B185" s="85" t="s">
        <v>50</v>
      </c>
      <c r="C185" s="76" t="s">
        <v>46</v>
      </c>
      <c r="D185" s="76" t="s">
        <v>51</v>
      </c>
      <c r="E185" s="98"/>
    </row>
    <row r="186" spans="1:5" s="99" customFormat="1" ht="18.75">
      <c r="A186" s="66"/>
      <c r="B186" s="92">
        <v>138944</v>
      </c>
      <c r="C186" s="93">
        <v>21376</v>
      </c>
      <c r="D186" s="135">
        <f>B186-C186</f>
        <v>117568</v>
      </c>
      <c r="E186" s="98"/>
    </row>
    <row r="187" spans="1:5" s="99" customFormat="1" ht="18.75">
      <c r="A187" s="138" t="s">
        <v>119</v>
      </c>
      <c r="B187" s="92"/>
      <c r="C187" s="93">
        <v>21376</v>
      </c>
      <c r="D187" s="135"/>
      <c r="E187" s="98"/>
    </row>
    <row r="188" spans="1:5" ht="18.75">
      <c r="A188" s="74"/>
      <c r="B188" s="95"/>
      <c r="C188" s="96"/>
      <c r="D188" s="96"/>
    </row>
    <row r="189" spans="1:5" ht="18.75">
      <c r="A189" s="66" t="s">
        <v>67</v>
      </c>
      <c r="B189" s="92">
        <v>326900</v>
      </c>
      <c r="C189" s="93">
        <v>46700</v>
      </c>
      <c r="D189" s="135">
        <f>B189-C189</f>
        <v>280200</v>
      </c>
    </row>
    <row r="190" spans="1:5" s="30" customFormat="1" ht="18.75">
      <c r="A190" s="60" t="s">
        <v>119</v>
      </c>
      <c r="B190" s="129"/>
      <c r="C190" s="130">
        <v>46700</v>
      </c>
      <c r="D190" s="131"/>
      <c r="E190" s="29"/>
    </row>
    <row r="191" spans="1:5" s="30" customFormat="1" ht="18.75">
      <c r="A191" s="74"/>
      <c r="B191" s="129"/>
      <c r="C191" s="130"/>
      <c r="D191" s="131"/>
      <c r="E191" s="29"/>
    </row>
    <row r="192" spans="1:5" ht="18.75">
      <c r="A192" s="66" t="s">
        <v>137</v>
      </c>
      <c r="B192" s="92">
        <v>1800000</v>
      </c>
      <c r="C192" s="93"/>
      <c r="D192" s="94"/>
    </row>
    <row r="193" spans="1:5" s="30" customFormat="1" ht="18.75">
      <c r="A193" s="60" t="s">
        <v>178</v>
      </c>
      <c r="B193" s="129"/>
      <c r="C193" s="130"/>
      <c r="D193" s="131"/>
      <c r="E193" s="29"/>
    </row>
    <row r="194" spans="1:5" s="30" customFormat="1" ht="18.75">
      <c r="A194" s="74"/>
      <c r="B194" s="132"/>
      <c r="C194" s="133"/>
      <c r="D194" s="134"/>
      <c r="E194" s="29"/>
    </row>
    <row r="195" spans="1:5" ht="18.75">
      <c r="A195" s="74" t="s">
        <v>52</v>
      </c>
      <c r="B195" s="77">
        <v>15810958.25</v>
      </c>
      <c r="C195" s="57"/>
      <c r="D195" s="57"/>
    </row>
    <row r="196" spans="1:5" ht="18.75">
      <c r="A196" s="74" t="s">
        <v>5</v>
      </c>
      <c r="B196" s="77">
        <f>B38+B50+B58+B62+B66+B69+B88+B92+B98+B103+B138+B146+B147+B153+B163+B172+B192</f>
        <v>15297926.41</v>
      </c>
      <c r="C196" s="57"/>
      <c r="D196" s="57"/>
    </row>
    <row r="197" spans="1:5" ht="18.75">
      <c r="A197" s="6" t="s">
        <v>176</v>
      </c>
      <c r="B197" s="7">
        <f>B195-B196</f>
        <v>513031.83999999985</v>
      </c>
      <c r="C197" s="23"/>
      <c r="D197" s="23"/>
    </row>
    <row r="198" spans="1:5" ht="19.5">
      <c r="A198" s="4" t="s">
        <v>6</v>
      </c>
      <c r="B198" s="16">
        <v>0</v>
      </c>
      <c r="C198" s="3"/>
      <c r="D198" s="3"/>
    </row>
    <row r="199" spans="1:5" ht="19.5">
      <c r="A199" s="4" t="s">
        <v>7</v>
      </c>
      <c r="B199" s="171">
        <v>805268.73</v>
      </c>
      <c r="C199" s="3"/>
      <c r="D199" s="3"/>
    </row>
    <row r="200" spans="1:5" ht="19.5">
      <c r="A200" s="14"/>
      <c r="B200" s="21"/>
      <c r="C200" s="15" t="s">
        <v>54</v>
      </c>
      <c r="D200" s="20"/>
    </row>
    <row r="201" spans="1:5" ht="15.75">
      <c r="A201" s="167" t="s">
        <v>167</v>
      </c>
      <c r="B201" s="21"/>
      <c r="C201" s="15"/>
      <c r="D201" s="15"/>
    </row>
    <row r="202" spans="1:5">
      <c r="A202" s="17"/>
      <c r="B202" s="15"/>
      <c r="C202" s="15"/>
      <c r="D202" s="15"/>
    </row>
    <row r="203" spans="1:5">
      <c r="A203" s="18"/>
      <c r="B203" s="15"/>
      <c r="C203" s="15"/>
      <c r="D203" s="15"/>
    </row>
    <row r="204" spans="1:5">
      <c r="A204" s="19"/>
      <c r="B204" s="15"/>
      <c r="C204" s="15"/>
      <c r="D204" s="15"/>
    </row>
    <row r="205" spans="1:5">
      <c r="A205" s="19"/>
    </row>
    <row r="206" spans="1:5">
      <c r="A206" s="15"/>
    </row>
    <row r="207" spans="1:5">
      <c r="A207" s="15"/>
      <c r="B207" s="3"/>
    </row>
    <row r="208" spans="1:5">
      <c r="A208" s="15"/>
      <c r="B208" s="3"/>
    </row>
    <row r="209" spans="1:1">
      <c r="A209" s="24"/>
    </row>
  </sheetData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ФИНАНСОВЫЙ ОТЧЕТ 2019 г.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Масютин Олег Петрович</dc:creator>
  <cp:lastModifiedBy>вася</cp:lastModifiedBy>
  <cp:lastPrinted>2021-02-11T11:30:11Z</cp:lastPrinted>
  <dcterms:created xsi:type="dcterms:W3CDTF">2017-02-03T14:53:51Z</dcterms:created>
  <dcterms:modified xsi:type="dcterms:W3CDTF">2021-05-08T09:36:22Z</dcterms:modified>
</cp:coreProperties>
</file>